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firstSheet="2" activeTab="3"/>
  </bookViews>
  <sheets>
    <sheet name="Лист1" sheetId="5" r:id="rId1"/>
    <sheet name="Лист2" sheetId="6" r:id="rId2"/>
    <sheet name="Для ядер" sheetId="7" r:id="rId3"/>
    <sheet name="Для молекул" sheetId="8" r:id="rId4"/>
    <sheet name="Расширение1" sheetId="9" r:id="rId5"/>
    <sheet name="Расширение2" sheetId="10" r:id="rId6"/>
    <sheet name="Произвольный нуклид" sheetId="11" r:id="rId7"/>
    <sheet name="Лист4" sheetId="13" r:id="rId8"/>
    <sheet name="Лист3" sheetId="14" r:id="rId9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8" l="1"/>
  <c r="N3" i="14" l="1"/>
  <c r="O3" i="14"/>
  <c r="L4" i="14" l="1"/>
  <c r="O4" i="14" s="1"/>
  <c r="J4" i="14"/>
  <c r="P4" i="14" l="1"/>
  <c r="N4" i="14" s="1"/>
  <c r="M4" i="14" s="1"/>
  <c r="L5" i="14"/>
  <c r="J5" i="14"/>
  <c r="K4" i="14"/>
  <c r="E6" i="14"/>
  <c r="F6" i="14" s="1"/>
  <c r="G6" i="14" s="1"/>
  <c r="H6" i="14" s="1"/>
  <c r="L6" i="14" l="1"/>
  <c r="O5" i="14"/>
  <c r="P5" i="14"/>
  <c r="N5" i="14" s="1"/>
  <c r="M5" i="14" s="1"/>
  <c r="J6" i="14"/>
  <c r="K5" i="14"/>
  <c r="E15" i="14"/>
  <c r="F15" i="14" s="1"/>
  <c r="G15" i="14" s="1"/>
  <c r="H15" i="14" s="1"/>
  <c r="E14" i="14"/>
  <c r="F14" i="14" s="1"/>
  <c r="G14" i="14" s="1"/>
  <c r="H14" i="14" s="1"/>
  <c r="O6" i="14" l="1"/>
  <c r="L7" i="14"/>
  <c r="P6" i="14"/>
  <c r="N6" i="14" s="1"/>
  <c r="M6" i="14" s="1"/>
  <c r="K6" i="14"/>
  <c r="J7" i="14"/>
  <c r="E13" i="14"/>
  <c r="F13" i="14" s="1"/>
  <c r="G13" i="14" s="1"/>
  <c r="H13" i="14" s="1"/>
  <c r="E12" i="14"/>
  <c r="F12" i="14" s="1"/>
  <c r="G12" i="14" s="1"/>
  <c r="H12" i="14" s="1"/>
  <c r="E11" i="14"/>
  <c r="F11" i="14" s="1"/>
  <c r="G11" i="14" s="1"/>
  <c r="H11" i="14" s="1"/>
  <c r="E10" i="14"/>
  <c r="F10" i="14" s="1"/>
  <c r="G10" i="14" s="1"/>
  <c r="H10" i="14" s="1"/>
  <c r="E9" i="14"/>
  <c r="F9" i="14" s="1"/>
  <c r="G9" i="14" s="1"/>
  <c r="H9" i="14" s="1"/>
  <c r="E8" i="14"/>
  <c r="F8" i="14" s="1"/>
  <c r="G8" i="14" s="1"/>
  <c r="H8" i="14" s="1"/>
  <c r="E7" i="14"/>
  <c r="F7" i="14" s="1"/>
  <c r="E5" i="14"/>
  <c r="F5" i="14" s="1"/>
  <c r="G5" i="14" s="1"/>
  <c r="H5" i="14" s="1"/>
  <c r="E4" i="14"/>
  <c r="F4" i="14" s="1"/>
  <c r="G4" i="14" s="1"/>
  <c r="H4" i="14" s="1"/>
  <c r="E3" i="14"/>
  <c r="F3" i="14" s="1"/>
  <c r="G3" i="14" s="1"/>
  <c r="H3" i="14" s="1"/>
  <c r="D3" i="14"/>
  <c r="L8" i="14" l="1"/>
  <c r="O7" i="14"/>
  <c r="P7" i="14"/>
  <c r="N7" i="14" s="1"/>
  <c r="M7" i="14" s="1"/>
  <c r="J8" i="14"/>
  <c r="K7" i="14"/>
  <c r="G7" i="14"/>
  <c r="H7" i="14" s="1"/>
  <c r="C82" i="13"/>
  <c r="C80" i="13"/>
  <c r="I79" i="13"/>
  <c r="G80" i="13" s="1"/>
  <c r="L9" i="14" l="1"/>
  <c r="O8" i="14"/>
  <c r="P8" i="14"/>
  <c r="N8" i="14" s="1"/>
  <c r="M8" i="14" s="1"/>
  <c r="K8" i="14"/>
  <c r="J9" i="14"/>
  <c r="C83" i="13"/>
  <c r="G79" i="13" s="1"/>
  <c r="J79" i="13"/>
  <c r="K79" i="13" s="1"/>
  <c r="L10" i="14" l="1"/>
  <c r="O9" i="14"/>
  <c r="P9" i="14"/>
  <c r="N9" i="14" s="1"/>
  <c r="M9" i="14" s="1"/>
  <c r="J10" i="14"/>
  <c r="K9" i="14"/>
  <c r="C75" i="13"/>
  <c r="C73" i="13"/>
  <c r="I72" i="13" s="1"/>
  <c r="J72" i="13" s="1"/>
  <c r="K72" i="13" s="1"/>
  <c r="C68" i="13"/>
  <c r="C66" i="13"/>
  <c r="I65" i="13" s="1"/>
  <c r="C61" i="13"/>
  <c r="C59" i="13"/>
  <c r="C54" i="13"/>
  <c r="C52" i="13"/>
  <c r="I51" i="13" s="1"/>
  <c r="G52" i="13" s="1"/>
  <c r="C47" i="13"/>
  <c r="C45" i="13"/>
  <c r="I44" i="13" s="1"/>
  <c r="C40" i="13"/>
  <c r="C41" i="13" s="1"/>
  <c r="G37" i="13" s="1"/>
  <c r="C38" i="13"/>
  <c r="I37" i="13"/>
  <c r="C33" i="13"/>
  <c r="C31" i="13"/>
  <c r="I30" i="13" s="1"/>
  <c r="G31" i="13" s="1"/>
  <c r="C25" i="13"/>
  <c r="C26" i="13"/>
  <c r="C24" i="13"/>
  <c r="I23" i="13" s="1"/>
  <c r="C19" i="13"/>
  <c r="C12" i="13"/>
  <c r="C13" i="13" s="1"/>
  <c r="G9" i="13" s="1"/>
  <c r="C5" i="13"/>
  <c r="C18" i="13"/>
  <c r="C17" i="13"/>
  <c r="I16" i="13" s="1"/>
  <c r="C11" i="13"/>
  <c r="C10" i="13"/>
  <c r="C4" i="13"/>
  <c r="C3" i="13"/>
  <c r="L11" i="14" l="1"/>
  <c r="O10" i="14"/>
  <c r="P10" i="14"/>
  <c r="N10" i="14" s="1"/>
  <c r="M10" i="14" s="1"/>
  <c r="J11" i="14"/>
  <c r="K10" i="14"/>
  <c r="I2" i="13"/>
  <c r="J2" i="13" s="1"/>
  <c r="K2" i="13" s="1"/>
  <c r="C48" i="13"/>
  <c r="C69" i="13"/>
  <c r="G65" i="13" s="1"/>
  <c r="C20" i="13"/>
  <c r="G16" i="13" s="1"/>
  <c r="G45" i="13"/>
  <c r="G44" i="13"/>
  <c r="J23" i="13"/>
  <c r="K23" i="13" s="1"/>
  <c r="I24" i="13"/>
  <c r="J16" i="13"/>
  <c r="K16" i="13" s="1"/>
  <c r="I17" i="13"/>
  <c r="C27" i="13"/>
  <c r="G23" i="13" s="1"/>
  <c r="I9" i="13"/>
  <c r="G10" i="13" s="1"/>
  <c r="C55" i="13"/>
  <c r="C34" i="13"/>
  <c r="G30" i="13" s="1"/>
  <c r="C62" i="13"/>
  <c r="G58" i="13" s="1"/>
  <c r="C6" i="13"/>
  <c r="G2" i="13" s="1"/>
  <c r="C76" i="13"/>
  <c r="G72" i="13" s="1"/>
  <c r="G73" i="13"/>
  <c r="G66" i="13"/>
  <c r="J65" i="13"/>
  <c r="K65" i="13" s="1"/>
  <c r="G38" i="13"/>
  <c r="I58" i="13"/>
  <c r="G59" i="13" s="1"/>
  <c r="J51" i="13"/>
  <c r="K51" i="13" s="1"/>
  <c r="J44" i="13"/>
  <c r="K44" i="13" s="1"/>
  <c r="J37" i="13"/>
  <c r="K37" i="13" s="1"/>
  <c r="J30" i="13"/>
  <c r="K30" i="13" s="1"/>
  <c r="G24" i="13"/>
  <c r="G17" i="13"/>
  <c r="N4" i="11"/>
  <c r="U6" i="11"/>
  <c r="Y6" i="11" s="1"/>
  <c r="S8" i="11"/>
  <c r="G3" i="13" l="1"/>
  <c r="L12" i="14"/>
  <c r="L13" i="14" s="1"/>
  <c r="O11" i="14"/>
  <c r="P11" i="14"/>
  <c r="N11" i="14" s="1"/>
  <c r="M11" i="14" s="1"/>
  <c r="J12" i="14"/>
  <c r="J13" i="14" s="1"/>
  <c r="K11" i="14"/>
  <c r="G51" i="13"/>
  <c r="J9" i="13"/>
  <c r="K9" i="13" s="1"/>
  <c r="J58" i="13"/>
  <c r="K58" i="13" s="1"/>
  <c r="T8" i="11"/>
  <c r="X6" i="11"/>
  <c r="W6" i="11"/>
  <c r="N3" i="11"/>
  <c r="N6" i="11"/>
  <c r="U9" i="11"/>
  <c r="Y9" i="11" s="1"/>
  <c r="U3" i="11"/>
  <c r="Y3" i="11" s="1"/>
  <c r="O14" i="11"/>
  <c r="N5" i="11"/>
  <c r="S5" i="11"/>
  <c r="U8" i="11"/>
  <c r="Y8" i="11" s="1"/>
  <c r="S10" i="11"/>
  <c r="U5" i="11"/>
  <c r="Y5" i="11" s="1"/>
  <c r="U10" i="11"/>
  <c r="Y10" i="11" s="1"/>
  <c r="S7" i="11"/>
  <c r="S4" i="11"/>
  <c r="U7" i="11"/>
  <c r="Y7" i="11" s="1"/>
  <c r="S9" i="11"/>
  <c r="U4" i="11"/>
  <c r="Y4" i="11" s="1"/>
  <c r="S3" i="11"/>
  <c r="M14" i="11"/>
  <c r="S6" i="11"/>
  <c r="B14" i="8"/>
  <c r="G14" i="8"/>
  <c r="J17" i="8"/>
  <c r="I17" i="8" s="1"/>
  <c r="G17" i="8"/>
  <c r="I16" i="8"/>
  <c r="G16" i="8"/>
  <c r="J15" i="8"/>
  <c r="I15" i="8" s="1"/>
  <c r="G15" i="8"/>
  <c r="I6" i="8"/>
  <c r="H6" i="8"/>
  <c r="I5" i="8"/>
  <c r="H5" i="8"/>
  <c r="I4" i="8"/>
  <c r="H4" i="8"/>
  <c r="J3" i="8"/>
  <c r="L14" i="14" l="1"/>
  <c r="P13" i="14"/>
  <c r="N13" i="14" s="1"/>
  <c r="M13" i="14" s="1"/>
  <c r="O13" i="14"/>
  <c r="J14" i="14"/>
  <c r="K13" i="14"/>
  <c r="O12" i="14"/>
  <c r="P12" i="14"/>
  <c r="N12" i="14" s="1"/>
  <c r="M12" i="14" s="1"/>
  <c r="K12" i="14"/>
  <c r="N17" i="11"/>
  <c r="N16" i="11"/>
  <c r="U14" i="11"/>
  <c r="Y14" i="11" s="1"/>
  <c r="U15" i="11"/>
  <c r="Y15" i="11" s="1"/>
  <c r="AA3" i="11"/>
  <c r="X3" i="11"/>
  <c r="W3" i="11"/>
  <c r="V3" i="11" s="1"/>
  <c r="T5" i="11"/>
  <c r="X9" i="11"/>
  <c r="W9" i="11"/>
  <c r="V9" i="11" s="1"/>
  <c r="X8" i="11"/>
  <c r="W8" i="11"/>
  <c r="V8" i="11" s="1"/>
  <c r="X7" i="11"/>
  <c r="W7" i="11"/>
  <c r="V7" i="11" s="1"/>
  <c r="T6" i="11"/>
  <c r="V6" i="11"/>
  <c r="S14" i="11"/>
  <c r="N14" i="11"/>
  <c r="S15" i="11"/>
  <c r="N15" i="11"/>
  <c r="T3" i="11"/>
  <c r="X4" i="11"/>
  <c r="W4" i="11"/>
  <c r="V4" i="11" s="1"/>
  <c r="T9" i="11"/>
  <c r="T4" i="11"/>
  <c r="T7" i="11"/>
  <c r="X10" i="11"/>
  <c r="W10" i="11"/>
  <c r="V10" i="11" s="1"/>
  <c r="W5" i="11"/>
  <c r="V5" i="11" s="1"/>
  <c r="X5" i="11"/>
  <c r="T10" i="11"/>
  <c r="H16" i="8"/>
  <c r="H15" i="8"/>
  <c r="J14" i="8"/>
  <c r="H3" i="8"/>
  <c r="I3" i="8" s="1"/>
  <c r="H17" i="8"/>
  <c r="J14" i="7"/>
  <c r="E14" i="7"/>
  <c r="E15" i="8"/>
  <c r="E16" i="8"/>
  <c r="E17" i="8"/>
  <c r="L15" i="14" l="1"/>
  <c r="O14" i="14"/>
  <c r="P14" i="14"/>
  <c r="N14" i="14" s="1"/>
  <c r="M14" i="14" s="1"/>
  <c r="J15" i="14"/>
  <c r="K14" i="14"/>
  <c r="T15" i="11"/>
  <c r="X15" i="11"/>
  <c r="W15" i="11"/>
  <c r="V15" i="11" s="1"/>
  <c r="T14" i="11"/>
  <c r="X14" i="11"/>
  <c r="W14" i="11"/>
  <c r="V14" i="11" s="1"/>
  <c r="U16" i="11"/>
  <c r="Y16" i="11" s="1"/>
  <c r="S16" i="11"/>
  <c r="H14" i="8"/>
  <c r="I14" i="8" s="1"/>
  <c r="B17" i="8"/>
  <c r="B16" i="8"/>
  <c r="B15" i="8"/>
  <c r="L16" i="14" l="1"/>
  <c r="P15" i="14"/>
  <c r="N15" i="14" s="1"/>
  <c r="M15" i="14" s="1"/>
  <c r="O15" i="14"/>
  <c r="J16" i="14"/>
  <c r="K15" i="14"/>
  <c r="X16" i="11"/>
  <c r="AA14" i="11"/>
  <c r="W16" i="11"/>
  <c r="V16" i="11" s="1"/>
  <c r="T16" i="11"/>
  <c r="Y29" i="8"/>
  <c r="Y31" i="8" s="1"/>
  <c r="Y33" i="8" s="1"/>
  <c r="Y35" i="8" s="1"/>
  <c r="Y37" i="8" s="1"/>
  <c r="Y39" i="8" s="1"/>
  <c r="Y41" i="8" s="1"/>
  <c r="Y43" i="8" s="1"/>
  <c r="W29" i="8"/>
  <c r="W31" i="8" s="1"/>
  <c r="W33" i="8" s="1"/>
  <c r="W35" i="8" s="1"/>
  <c r="W37" i="8" s="1"/>
  <c r="W39" i="8" s="1"/>
  <c r="W41" i="8" s="1"/>
  <c r="W43" i="8" s="1"/>
  <c r="U27" i="8"/>
  <c r="U29" i="8" s="1"/>
  <c r="U31" i="8" s="1"/>
  <c r="U33" i="8" s="1"/>
  <c r="U35" i="8" s="1"/>
  <c r="U37" i="8" s="1"/>
  <c r="U39" i="8" s="1"/>
  <c r="U41" i="8" s="1"/>
  <c r="U43" i="8" s="1"/>
  <c r="S27" i="8"/>
  <c r="S29" i="8" s="1"/>
  <c r="S31" i="8" s="1"/>
  <c r="S33" i="8" s="1"/>
  <c r="S35" i="8" s="1"/>
  <c r="S37" i="8" s="1"/>
  <c r="S39" i="8" s="1"/>
  <c r="S41" i="8" s="1"/>
  <c r="S43" i="8" s="1"/>
  <c r="Y29" i="7"/>
  <c r="Y31" i="7" s="1"/>
  <c r="Y33" i="7" s="1"/>
  <c r="Y35" i="7" s="1"/>
  <c r="Y37" i="7" s="1"/>
  <c r="Y39" i="7" s="1"/>
  <c r="Y41" i="7" s="1"/>
  <c r="Y43" i="7" s="1"/>
  <c r="W29" i="7"/>
  <c r="W31" i="7" s="1"/>
  <c r="W33" i="7" s="1"/>
  <c r="W35" i="7" s="1"/>
  <c r="W37" i="7" s="1"/>
  <c r="W39" i="7" s="1"/>
  <c r="W41" i="7" s="1"/>
  <c r="W43" i="7" s="1"/>
  <c r="U27" i="7"/>
  <c r="U29" i="7" s="1"/>
  <c r="U31" i="7" s="1"/>
  <c r="U33" i="7" s="1"/>
  <c r="U35" i="7" s="1"/>
  <c r="U37" i="7" s="1"/>
  <c r="U39" i="7" s="1"/>
  <c r="U41" i="7" s="1"/>
  <c r="U43" i="7" s="1"/>
  <c r="S27" i="7"/>
  <c r="S29" i="7" s="1"/>
  <c r="S31" i="7" s="1"/>
  <c r="S33" i="7" s="1"/>
  <c r="S35" i="7" s="1"/>
  <c r="S37" i="7" s="1"/>
  <c r="S39" i="7" s="1"/>
  <c r="S41" i="7" s="1"/>
  <c r="S43" i="7" s="1"/>
  <c r="E3" i="8"/>
  <c r="L17" i="14" l="1"/>
  <c r="P16" i="14"/>
  <c r="N16" i="14" s="1"/>
  <c r="M16" i="14" s="1"/>
  <c r="O16" i="14"/>
  <c r="K16" i="14"/>
  <c r="J17" i="14"/>
  <c r="D6" i="8"/>
  <c r="C6" i="8"/>
  <c r="D5" i="8"/>
  <c r="C5" i="8"/>
  <c r="D4" i="8"/>
  <c r="C4" i="8"/>
  <c r="O3" i="8"/>
  <c r="U4" i="8" s="1"/>
  <c r="Y4" i="8" s="1"/>
  <c r="E14" i="8"/>
  <c r="O14" i="8" s="1"/>
  <c r="N16" i="8" s="1"/>
  <c r="D17" i="8"/>
  <c r="C17" i="8"/>
  <c r="D16" i="8"/>
  <c r="C16" i="8"/>
  <c r="D15" i="8"/>
  <c r="C15" i="8"/>
  <c r="L14" i="8"/>
  <c r="L3" i="8"/>
  <c r="O14" i="7"/>
  <c r="U15" i="7" s="1"/>
  <c r="Y15" i="7" s="1"/>
  <c r="O3" i="7"/>
  <c r="U4" i="7" s="1"/>
  <c r="Y4" i="7" s="1"/>
  <c r="I3" i="7"/>
  <c r="H3" i="7"/>
  <c r="G3" i="7"/>
  <c r="D3" i="7"/>
  <c r="C3" i="7"/>
  <c r="B3" i="7"/>
  <c r="I14" i="7"/>
  <c r="H14" i="7"/>
  <c r="G14" i="7"/>
  <c r="D14" i="7"/>
  <c r="C14" i="7"/>
  <c r="B14" i="7"/>
  <c r="L18" i="14" l="1"/>
  <c r="P17" i="14"/>
  <c r="N17" i="14" s="1"/>
  <c r="M17" i="14" s="1"/>
  <c r="O17" i="14"/>
  <c r="J18" i="14"/>
  <c r="K17" i="14"/>
  <c r="K15" i="8"/>
  <c r="K4" i="8"/>
  <c r="K15" i="7"/>
  <c r="K4" i="7"/>
  <c r="C14" i="8"/>
  <c r="D14" i="8" s="1"/>
  <c r="C3" i="8"/>
  <c r="M3" i="8" s="1"/>
  <c r="S3" i="8" s="1"/>
  <c r="M3" i="10" s="1"/>
  <c r="L3" i="7"/>
  <c r="U3" i="7"/>
  <c r="Y3" i="7" s="1"/>
  <c r="X3" i="7" s="1"/>
  <c r="N5" i="7"/>
  <c r="U5" i="7"/>
  <c r="Y5" i="7" s="1"/>
  <c r="W5" i="7" s="1"/>
  <c r="U6" i="7"/>
  <c r="Y6" i="7" s="1"/>
  <c r="W6" i="7" s="1"/>
  <c r="U8" i="7"/>
  <c r="Y8" i="7" s="1"/>
  <c r="W8" i="7" s="1"/>
  <c r="M3" i="7"/>
  <c r="S9" i="7" s="1"/>
  <c r="U9" i="7"/>
  <c r="Y9" i="7" s="1"/>
  <c r="X9" i="7" s="1"/>
  <c r="U10" i="7"/>
  <c r="Y10" i="7" s="1"/>
  <c r="X10" i="7" s="1"/>
  <c r="N5" i="8"/>
  <c r="U8" i="8"/>
  <c r="Y8" i="8" s="1"/>
  <c r="X8" i="8" s="1"/>
  <c r="U9" i="8"/>
  <c r="Y9" i="8" s="1"/>
  <c r="X9" i="8" s="1"/>
  <c r="U6" i="8"/>
  <c r="Y6" i="8" s="1"/>
  <c r="W6" i="8" s="1"/>
  <c r="U14" i="8"/>
  <c r="U3" i="8"/>
  <c r="O3" i="10" s="1"/>
  <c r="W4" i="8"/>
  <c r="X4" i="8"/>
  <c r="U5" i="8"/>
  <c r="Y5" i="8" s="1"/>
  <c r="U10" i="8"/>
  <c r="Y10" i="8" s="1"/>
  <c r="U7" i="8"/>
  <c r="Y7" i="8" s="1"/>
  <c r="U15" i="8"/>
  <c r="Y15" i="8" s="1"/>
  <c r="U14" i="7"/>
  <c r="M14" i="7"/>
  <c r="N15" i="7" s="1"/>
  <c r="N16" i="7"/>
  <c r="X4" i="7"/>
  <c r="W4" i="7"/>
  <c r="W15" i="7"/>
  <c r="X15" i="7"/>
  <c r="U7" i="7"/>
  <c r="Y7" i="7" s="1"/>
  <c r="L14" i="7"/>
  <c r="D504" i="5"/>
  <c r="D503" i="5"/>
  <c r="D502" i="5"/>
  <c r="D500" i="5"/>
  <c r="D499" i="5"/>
  <c r="D497" i="5"/>
  <c r="D496" i="5"/>
  <c r="D495" i="5"/>
  <c r="D493" i="5"/>
  <c r="D492" i="5"/>
  <c r="D491" i="5"/>
  <c r="D489" i="5"/>
  <c r="D488" i="5"/>
  <c r="D487" i="5"/>
  <c r="D485" i="5"/>
  <c r="D484" i="5"/>
  <c r="D482" i="5"/>
  <c r="D481" i="5"/>
  <c r="D480" i="5"/>
  <c r="D478" i="5"/>
  <c r="D477" i="5"/>
  <c r="D476" i="5"/>
  <c r="D474" i="5"/>
  <c r="D473" i="5"/>
  <c r="D471" i="5"/>
  <c r="D470" i="5"/>
  <c r="D469" i="5"/>
  <c r="D467" i="5"/>
  <c r="D466" i="5"/>
  <c r="D464" i="5"/>
  <c r="D463" i="5"/>
  <c r="D462" i="5"/>
  <c r="D460" i="5"/>
  <c r="D459" i="5"/>
  <c r="D458" i="5"/>
  <c r="D456" i="5"/>
  <c r="D455" i="5"/>
  <c r="D453" i="5"/>
  <c r="D452" i="5"/>
  <c r="D451" i="5"/>
  <c r="D449" i="5"/>
  <c r="D448" i="5"/>
  <c r="D447" i="5"/>
  <c r="D445" i="5"/>
  <c r="D444" i="5"/>
  <c r="D442" i="5"/>
  <c r="D441" i="5"/>
  <c r="D440" i="5"/>
  <c r="D438" i="5"/>
  <c r="D437" i="5"/>
  <c r="D435" i="5"/>
  <c r="D434" i="5"/>
  <c r="D433" i="5"/>
  <c r="D431" i="5"/>
  <c r="D430" i="5"/>
  <c r="D506" i="5"/>
  <c r="D428" i="5"/>
  <c r="D427" i="5"/>
  <c r="D426" i="5"/>
  <c r="D424" i="5"/>
  <c r="D423" i="5"/>
  <c r="D421" i="5"/>
  <c r="D420" i="5"/>
  <c r="D419" i="5"/>
  <c r="D417" i="5"/>
  <c r="D416" i="5"/>
  <c r="D414" i="5"/>
  <c r="D413" i="5"/>
  <c r="D412" i="5"/>
  <c r="D410" i="5"/>
  <c r="D409" i="5"/>
  <c r="D407" i="5"/>
  <c r="D406" i="5"/>
  <c r="D405" i="5"/>
  <c r="D403" i="5"/>
  <c r="D402" i="5"/>
  <c r="D400" i="5"/>
  <c r="D399" i="5"/>
  <c r="D398" i="5"/>
  <c r="D396" i="5"/>
  <c r="D395" i="5"/>
  <c r="D393" i="5"/>
  <c r="D392" i="5"/>
  <c r="D391" i="5"/>
  <c r="D389" i="5"/>
  <c r="D388" i="5"/>
  <c r="D386" i="5"/>
  <c r="D385" i="5"/>
  <c r="D384" i="5"/>
  <c r="D382" i="5"/>
  <c r="D381" i="5"/>
  <c r="D379" i="5"/>
  <c r="D378" i="5"/>
  <c r="D376" i="5"/>
  <c r="D375" i="5"/>
  <c r="D374" i="5"/>
  <c r="D372" i="5"/>
  <c r="D371" i="5"/>
  <c r="D369" i="5"/>
  <c r="D368" i="5"/>
  <c r="D367" i="5"/>
  <c r="D365" i="5"/>
  <c r="D364" i="5"/>
  <c r="D362" i="5"/>
  <c r="D361" i="5"/>
  <c r="D359" i="5"/>
  <c r="D358" i="5"/>
  <c r="D357" i="5"/>
  <c r="D355" i="5"/>
  <c r="D354" i="5"/>
  <c r="D352" i="5"/>
  <c r="D351" i="5"/>
  <c r="D349" i="5"/>
  <c r="D348" i="5"/>
  <c r="D347" i="5"/>
  <c r="D345" i="5"/>
  <c r="D344" i="5"/>
  <c r="D342" i="5"/>
  <c r="D341" i="5"/>
  <c r="D339" i="5"/>
  <c r="D338" i="5"/>
  <c r="D337" i="5"/>
  <c r="D335" i="5"/>
  <c r="D334" i="5"/>
  <c r="D332" i="5"/>
  <c r="D331" i="5"/>
  <c r="D329" i="5"/>
  <c r="D328" i="5"/>
  <c r="D326" i="5"/>
  <c r="D325" i="5"/>
  <c r="D324" i="5"/>
  <c r="D322" i="5"/>
  <c r="D321" i="5"/>
  <c r="D319" i="5"/>
  <c r="D318" i="5"/>
  <c r="D316" i="5"/>
  <c r="D315" i="5"/>
  <c r="D314" i="5"/>
  <c r="D312" i="5"/>
  <c r="D311" i="5"/>
  <c r="D309" i="5"/>
  <c r="D308" i="5"/>
  <c r="D306" i="5"/>
  <c r="D305" i="5"/>
  <c r="D303" i="5"/>
  <c r="D302" i="5"/>
  <c r="D300" i="5"/>
  <c r="D299" i="5"/>
  <c r="D297" i="5"/>
  <c r="D296" i="5"/>
  <c r="D295" i="5"/>
  <c r="D293" i="5"/>
  <c r="D292" i="5"/>
  <c r="D290" i="5"/>
  <c r="D289" i="5"/>
  <c r="D287" i="5"/>
  <c r="D286" i="5"/>
  <c r="D284" i="5"/>
  <c r="D283" i="5"/>
  <c r="D281" i="5"/>
  <c r="D280" i="5"/>
  <c r="D278" i="5"/>
  <c r="D277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3" i="5"/>
  <c r="D274" i="5"/>
  <c r="D275" i="5"/>
  <c r="D276" i="5"/>
  <c r="D17" i="5"/>
  <c r="D18" i="5"/>
  <c r="D19" i="5"/>
  <c r="D11" i="5"/>
  <c r="D12" i="5"/>
  <c r="D13" i="5"/>
  <c r="D14" i="5"/>
  <c r="D15" i="5"/>
  <c r="D16" i="5"/>
  <c r="D3" i="5"/>
  <c r="D4" i="5"/>
  <c r="D6" i="5"/>
  <c r="D7" i="5"/>
  <c r="D9" i="5"/>
  <c r="D21" i="5"/>
  <c r="D22" i="5"/>
  <c r="D23" i="5"/>
  <c r="D24" i="5"/>
  <c r="D25" i="5"/>
  <c r="D26" i="5"/>
  <c r="D27" i="5"/>
  <c r="D30" i="5"/>
  <c r="D31" i="5"/>
  <c r="D57" i="5"/>
  <c r="D58" i="5"/>
  <c r="D59" i="5"/>
  <c r="D60" i="5"/>
  <c r="D61" i="5"/>
  <c r="D62" i="5"/>
  <c r="D63" i="5"/>
  <c r="D53" i="5"/>
  <c r="D54" i="5"/>
  <c r="D55" i="5"/>
  <c r="D56" i="5"/>
  <c r="D43" i="5"/>
  <c r="D44" i="5"/>
  <c r="D45" i="5"/>
  <c r="D46" i="5"/>
  <c r="D47" i="5"/>
  <c r="D48" i="5"/>
  <c r="D49" i="5"/>
  <c r="D50" i="5"/>
  <c r="D51" i="5"/>
  <c r="D52" i="5"/>
  <c r="D34" i="5"/>
  <c r="D35" i="5"/>
  <c r="D36" i="5"/>
  <c r="D37" i="5"/>
  <c r="D38" i="5"/>
  <c r="D39" i="5"/>
  <c r="D40" i="5"/>
  <c r="D42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1" i="5"/>
  <c r="D82" i="5"/>
  <c r="D83" i="5"/>
  <c r="D84" i="5"/>
  <c r="D87" i="5"/>
  <c r="D88" i="5"/>
  <c r="D92" i="5"/>
  <c r="D93" i="5"/>
  <c r="D95" i="5"/>
  <c r="D96" i="5"/>
  <c r="D97" i="5"/>
  <c r="D98" i="5"/>
  <c r="D101" i="5"/>
  <c r="D102" i="5"/>
  <c r="D105" i="5"/>
  <c r="D106" i="5"/>
  <c r="D108" i="5"/>
  <c r="D109" i="5"/>
  <c r="D111" i="5"/>
  <c r="D112" i="5"/>
  <c r="D113" i="5"/>
  <c r="D114" i="5"/>
  <c r="D117" i="5"/>
  <c r="D118" i="5"/>
  <c r="D119" i="5"/>
  <c r="D120" i="5"/>
  <c r="D123" i="5"/>
  <c r="D124" i="5"/>
  <c r="D125" i="5"/>
  <c r="D126" i="5"/>
  <c r="D127" i="5"/>
  <c r="D128" i="5"/>
  <c r="D130" i="5"/>
  <c r="D131" i="5"/>
  <c r="D132" i="5"/>
  <c r="D135" i="5"/>
  <c r="D136" i="5"/>
  <c r="D137" i="5"/>
  <c r="D138" i="5"/>
  <c r="D151" i="5"/>
  <c r="D150" i="5"/>
  <c r="D149" i="5"/>
  <c r="D147" i="5"/>
  <c r="D146" i="5"/>
  <c r="D145" i="5"/>
  <c r="D144" i="5"/>
  <c r="D152" i="5"/>
  <c r="D155" i="5"/>
  <c r="D156" i="5"/>
  <c r="D157" i="5"/>
  <c r="D158" i="5"/>
  <c r="D160" i="5"/>
  <c r="D161" i="5"/>
  <c r="D162" i="5"/>
  <c r="D163" i="5"/>
  <c r="D164" i="5"/>
  <c r="D168" i="5"/>
  <c r="D169" i="5"/>
  <c r="D171" i="5"/>
  <c r="D172" i="5"/>
  <c r="D173" i="5"/>
  <c r="D174" i="5"/>
  <c r="D177" i="5"/>
  <c r="D178" i="5"/>
  <c r="D179" i="5"/>
  <c r="D180" i="5"/>
  <c r="D181" i="5"/>
  <c r="D182" i="5"/>
  <c r="D183" i="5"/>
  <c r="D184" i="5"/>
  <c r="D185" i="5"/>
  <c r="D186" i="5"/>
  <c r="D2" i="5"/>
  <c r="D5" i="5"/>
  <c r="D8" i="5"/>
  <c r="D10" i="5"/>
  <c r="D20" i="5"/>
  <c r="D28" i="5"/>
  <c r="D29" i="5"/>
  <c r="D32" i="5"/>
  <c r="D33" i="5"/>
  <c r="D41" i="5"/>
  <c r="D64" i="5"/>
  <c r="D65" i="5"/>
  <c r="D80" i="5"/>
  <c r="D85" i="5"/>
  <c r="D86" i="5"/>
  <c r="D89" i="5"/>
  <c r="D90" i="5"/>
  <c r="D91" i="5"/>
  <c r="D94" i="5"/>
  <c r="D99" i="5"/>
  <c r="D100" i="5"/>
  <c r="D103" i="5"/>
  <c r="D104" i="5"/>
  <c r="D107" i="5"/>
  <c r="D110" i="5"/>
  <c r="D115" i="5"/>
  <c r="D116" i="5"/>
  <c r="D121" i="5"/>
  <c r="D122" i="5"/>
  <c r="D129" i="5"/>
  <c r="D133" i="5"/>
  <c r="D134" i="5"/>
  <c r="D139" i="5"/>
  <c r="D140" i="5"/>
  <c r="D141" i="5"/>
  <c r="D142" i="5"/>
  <c r="D143" i="5"/>
  <c r="D148" i="5"/>
  <c r="D153" i="5"/>
  <c r="D154" i="5"/>
  <c r="D159" i="5"/>
  <c r="D165" i="5"/>
  <c r="D166" i="5"/>
  <c r="D167" i="5"/>
  <c r="D170" i="5"/>
  <c r="D175" i="5"/>
  <c r="D176" i="5"/>
  <c r="D248" i="5"/>
  <c r="D272" i="5"/>
  <c r="D279" i="5"/>
  <c r="D282" i="5"/>
  <c r="D285" i="5"/>
  <c r="D288" i="5"/>
  <c r="D291" i="5"/>
  <c r="D294" i="5"/>
  <c r="D298" i="5"/>
  <c r="D301" i="5"/>
  <c r="D304" i="5"/>
  <c r="D307" i="5"/>
  <c r="D310" i="5"/>
  <c r="D313" i="5"/>
  <c r="D317" i="5"/>
  <c r="D320" i="5"/>
  <c r="D323" i="5"/>
  <c r="D327" i="5"/>
  <c r="D330" i="5"/>
  <c r="D333" i="5"/>
  <c r="D336" i="5"/>
  <c r="D340" i="5"/>
  <c r="D343" i="5"/>
  <c r="D346" i="5"/>
  <c r="D350" i="5"/>
  <c r="D353" i="5"/>
  <c r="D356" i="5"/>
  <c r="D360" i="5"/>
  <c r="D363" i="5"/>
  <c r="D366" i="5"/>
  <c r="D370" i="5"/>
  <c r="D373" i="5"/>
  <c r="D377" i="5"/>
  <c r="D380" i="5"/>
  <c r="D383" i="5"/>
  <c r="D387" i="5"/>
  <c r="D390" i="5"/>
  <c r="D394" i="5"/>
  <c r="D397" i="5"/>
  <c r="D401" i="5"/>
  <c r="D404" i="5"/>
  <c r="D408" i="5"/>
  <c r="D411" i="5"/>
  <c r="D415" i="5"/>
  <c r="D418" i="5"/>
  <c r="D422" i="5"/>
  <c r="D425" i="5"/>
  <c r="D429" i="5"/>
  <c r="D432" i="5"/>
  <c r="D436" i="5"/>
  <c r="D439" i="5"/>
  <c r="D443" i="5"/>
  <c r="D446" i="5"/>
  <c r="D450" i="5"/>
  <c r="D454" i="5"/>
  <c r="D457" i="5"/>
  <c r="D461" i="5"/>
  <c r="D465" i="5"/>
  <c r="D468" i="5"/>
  <c r="D472" i="5"/>
  <c r="D475" i="5"/>
  <c r="D479" i="5"/>
  <c r="D483" i="5"/>
  <c r="D486" i="5"/>
  <c r="D490" i="5"/>
  <c r="D494" i="5"/>
  <c r="D498" i="5"/>
  <c r="D501" i="5"/>
  <c r="D505" i="5"/>
  <c r="P18" i="14" l="1"/>
  <c r="N18" i="14" s="1"/>
  <c r="M18" i="14" s="1"/>
  <c r="O18" i="14"/>
  <c r="L19" i="14"/>
  <c r="J19" i="14"/>
  <c r="K18" i="14"/>
  <c r="Y14" i="8"/>
  <c r="W14" i="8" s="1"/>
  <c r="O3" i="9"/>
  <c r="Y3" i="8"/>
  <c r="X3" i="8" s="1"/>
  <c r="X6" i="7"/>
  <c r="X5" i="7"/>
  <c r="W3" i="7"/>
  <c r="X8" i="7"/>
  <c r="S6" i="7"/>
  <c r="T6" i="7" s="1"/>
  <c r="S8" i="7"/>
  <c r="T8" i="7" s="1"/>
  <c r="D3" i="8"/>
  <c r="W8" i="8"/>
  <c r="S10" i="7"/>
  <c r="N6" i="7"/>
  <c r="S5" i="7"/>
  <c r="V5" i="7" s="1"/>
  <c r="N4" i="7"/>
  <c r="W10" i="7"/>
  <c r="S7" i="7"/>
  <c r="T7" i="7" s="1"/>
  <c r="W9" i="7"/>
  <c r="V9" i="7" s="1"/>
  <c r="S3" i="7"/>
  <c r="S4" i="7"/>
  <c r="T4" i="7" s="1"/>
  <c r="N3" i="7"/>
  <c r="AA3" i="7"/>
  <c r="X6" i="8"/>
  <c r="S5" i="8"/>
  <c r="T5" i="8" s="1"/>
  <c r="S6" i="8"/>
  <c r="T6" i="8" s="1"/>
  <c r="S10" i="8"/>
  <c r="T10" i="8" s="1"/>
  <c r="N6" i="8"/>
  <c r="N4" i="8"/>
  <c r="N3" i="8"/>
  <c r="W9" i="8"/>
  <c r="M14" i="8"/>
  <c r="N14" i="8" s="1"/>
  <c r="S7" i="8"/>
  <c r="T7" i="8" s="1"/>
  <c r="S4" i="8"/>
  <c r="V4" i="8" s="1"/>
  <c r="S9" i="8"/>
  <c r="T9" i="8" s="1"/>
  <c r="S8" i="8"/>
  <c r="X15" i="8"/>
  <c r="W15" i="8"/>
  <c r="W7" i="8"/>
  <c r="X7" i="8"/>
  <c r="X10" i="8"/>
  <c r="W10" i="8"/>
  <c r="T3" i="8"/>
  <c r="X5" i="8"/>
  <c r="W5" i="8"/>
  <c r="U16" i="8"/>
  <c r="Y16" i="8" s="1"/>
  <c r="S15" i="7"/>
  <c r="S14" i="7"/>
  <c r="T14" i="7" s="1"/>
  <c r="Y14" i="7"/>
  <c r="U16" i="7"/>
  <c r="Y16" i="7" s="1"/>
  <c r="N17" i="7"/>
  <c r="N14" i="7"/>
  <c r="T9" i="7"/>
  <c r="W7" i="7"/>
  <c r="X7" i="7"/>
  <c r="L20" i="14" l="1"/>
  <c r="P19" i="14"/>
  <c r="N19" i="14" s="1"/>
  <c r="O19" i="14"/>
  <c r="K19" i="14"/>
  <c r="J20" i="14"/>
  <c r="M19" i="14"/>
  <c r="X14" i="8"/>
  <c r="V10" i="7"/>
  <c r="S4" i="10"/>
  <c r="T4" i="10" s="1"/>
  <c r="S3" i="10"/>
  <c r="M14" i="10"/>
  <c r="S10" i="10"/>
  <c r="T10" i="10" s="1"/>
  <c r="S9" i="10"/>
  <c r="T9" i="10" s="1"/>
  <c r="S8" i="10"/>
  <c r="T8" i="10" s="1"/>
  <c r="S7" i="10"/>
  <c r="T7" i="10" s="1"/>
  <c r="N3" i="10"/>
  <c r="S6" i="10"/>
  <c r="T6" i="10" s="1"/>
  <c r="S5" i="10"/>
  <c r="T5" i="10" s="1"/>
  <c r="V3" i="7"/>
  <c r="AA3" i="8"/>
  <c r="W3" i="8"/>
  <c r="V3" i="8" s="1"/>
  <c r="O14" i="9"/>
  <c r="U6" i="9"/>
  <c r="Y6" i="9" s="1"/>
  <c r="U8" i="9"/>
  <c r="Y8" i="9" s="1"/>
  <c r="U7" i="9"/>
  <c r="Y7" i="9" s="1"/>
  <c r="U5" i="9"/>
  <c r="Y5" i="9" s="1"/>
  <c r="N5" i="9"/>
  <c r="U10" i="9"/>
  <c r="Y10" i="9" s="1"/>
  <c r="U4" i="9"/>
  <c r="Y4" i="9" s="1"/>
  <c r="U9" i="9"/>
  <c r="Y9" i="9" s="1"/>
  <c r="U3" i="9"/>
  <c r="Y3" i="9" s="1"/>
  <c r="V8" i="7"/>
  <c r="AA14" i="7"/>
  <c r="V10" i="8"/>
  <c r="T10" i="7"/>
  <c r="T5" i="7"/>
  <c r="V6" i="7"/>
  <c r="V8" i="8"/>
  <c r="V5" i="8"/>
  <c r="V6" i="8"/>
  <c r="T3" i="7"/>
  <c r="V4" i="7"/>
  <c r="V7" i="7"/>
  <c r="T4" i="8"/>
  <c r="N17" i="8"/>
  <c r="V7" i="8"/>
  <c r="S15" i="8"/>
  <c r="T15" i="8" s="1"/>
  <c r="N15" i="8"/>
  <c r="S14" i="8"/>
  <c r="M3" i="9" s="1"/>
  <c r="S6" i="9" s="1"/>
  <c r="T6" i="9" s="1"/>
  <c r="T8" i="8"/>
  <c r="V9" i="8"/>
  <c r="X16" i="8"/>
  <c r="W16" i="8"/>
  <c r="AA14" i="8"/>
  <c r="T15" i="7"/>
  <c r="S16" i="7"/>
  <c r="T16" i="7" s="1"/>
  <c r="V15" i="7"/>
  <c r="W16" i="7"/>
  <c r="X16" i="7"/>
  <c r="X14" i="7"/>
  <c r="W14" i="7"/>
  <c r="V14" i="7" s="1"/>
  <c r="P20" i="14" l="1"/>
  <c r="N20" i="14" s="1"/>
  <c r="M20" i="14" s="1"/>
  <c r="O20" i="14"/>
  <c r="L21" i="14"/>
  <c r="J21" i="14"/>
  <c r="K20" i="14"/>
  <c r="N6" i="9"/>
  <c r="S3" i="9"/>
  <c r="T3" i="9" s="1"/>
  <c r="S8" i="9"/>
  <c r="T8" i="9" s="1"/>
  <c r="S5" i="9"/>
  <c r="T5" i="9" s="1"/>
  <c r="S9" i="9"/>
  <c r="T9" i="9" s="1"/>
  <c r="M14" i="9"/>
  <c r="N15" i="9" s="1"/>
  <c r="S10" i="9"/>
  <c r="T10" i="9" s="1"/>
  <c r="S7" i="9"/>
  <c r="T7" i="9" s="1"/>
  <c r="S4" i="9"/>
  <c r="T4" i="9" s="1"/>
  <c r="N3" i="9"/>
  <c r="N4" i="9"/>
  <c r="S14" i="10"/>
  <c r="S15" i="10"/>
  <c r="T15" i="10" s="1"/>
  <c r="N14" i="10"/>
  <c r="T3" i="10"/>
  <c r="M21" i="10"/>
  <c r="X6" i="9"/>
  <c r="W6" i="9"/>
  <c r="V6" i="9" s="1"/>
  <c r="N16" i="9"/>
  <c r="U14" i="9"/>
  <c r="Y14" i="9" s="1"/>
  <c r="U15" i="9"/>
  <c r="Y15" i="9" s="1"/>
  <c r="X9" i="9"/>
  <c r="W9" i="9"/>
  <c r="X10" i="9"/>
  <c r="W10" i="9"/>
  <c r="X5" i="9"/>
  <c r="W5" i="9"/>
  <c r="AA3" i="9"/>
  <c r="X3" i="9"/>
  <c r="W3" i="9"/>
  <c r="X7" i="9"/>
  <c r="W7" i="9"/>
  <c r="X4" i="9"/>
  <c r="W4" i="9"/>
  <c r="W8" i="9"/>
  <c r="X8" i="9"/>
  <c r="V15" i="8"/>
  <c r="T14" i="8"/>
  <c r="V14" i="8"/>
  <c r="S16" i="8"/>
  <c r="T16" i="8" s="1"/>
  <c r="V16" i="7"/>
  <c r="P21" i="14" l="1"/>
  <c r="N21" i="14" s="1"/>
  <c r="M21" i="14" s="1"/>
  <c r="L22" i="14"/>
  <c r="O21" i="14"/>
  <c r="J22" i="14"/>
  <c r="K21" i="14"/>
  <c r="V3" i="9"/>
  <c r="V8" i="9"/>
  <c r="N17" i="9"/>
  <c r="V9" i="9"/>
  <c r="V7" i="9"/>
  <c r="V5" i="9"/>
  <c r="V10" i="9"/>
  <c r="N14" i="9"/>
  <c r="S14" i="9"/>
  <c r="S15" i="9"/>
  <c r="T15" i="9" s="1"/>
  <c r="V4" i="9"/>
  <c r="S25" i="10"/>
  <c r="T25" i="10" s="1"/>
  <c r="S24" i="10"/>
  <c r="T24" i="10" s="1"/>
  <c r="S26" i="10"/>
  <c r="T26" i="10" s="1"/>
  <c r="S23" i="10"/>
  <c r="T23" i="10" s="1"/>
  <c r="S28" i="10"/>
  <c r="T28" i="10" s="1"/>
  <c r="S21" i="10"/>
  <c r="T21" i="10" s="1"/>
  <c r="S22" i="10"/>
  <c r="T22" i="10" s="1"/>
  <c r="N21" i="10"/>
  <c r="S27" i="10"/>
  <c r="T27" i="10" s="1"/>
  <c r="S16" i="10"/>
  <c r="T16" i="10" s="1"/>
  <c r="M32" i="10"/>
  <c r="T14" i="10"/>
  <c r="U16" i="9"/>
  <c r="Y16" i="9" s="1"/>
  <c r="W16" i="9" s="1"/>
  <c r="X15" i="9"/>
  <c r="W15" i="9"/>
  <c r="X14" i="9"/>
  <c r="W14" i="9"/>
  <c r="V16" i="8"/>
  <c r="N5" i="10"/>
  <c r="N4" i="10"/>
  <c r="N6" i="10"/>
  <c r="U5" i="10"/>
  <c r="Y5" i="10" s="1"/>
  <c r="W5" i="10" s="1"/>
  <c r="V5" i="10" s="1"/>
  <c r="U9" i="10"/>
  <c r="Y9" i="10" s="1"/>
  <c r="U7" i="10"/>
  <c r="Y7" i="10" s="1"/>
  <c r="U10" i="10"/>
  <c r="Y10" i="10" s="1"/>
  <c r="W10" i="10" s="1"/>
  <c r="V10" i="10" s="1"/>
  <c r="U4" i="10"/>
  <c r="Y4" i="10" s="1"/>
  <c r="U8" i="10"/>
  <c r="Y8" i="10" s="1"/>
  <c r="U6" i="10"/>
  <c r="Y6" i="10" s="1"/>
  <c r="U3" i="10"/>
  <c r="Y3" i="10" s="1"/>
  <c r="O14" i="10"/>
  <c r="N17" i="10" s="1"/>
  <c r="L23" i="14" l="1"/>
  <c r="P22" i="14"/>
  <c r="N22" i="14" s="1"/>
  <c r="M22" i="14" s="1"/>
  <c r="O22" i="14"/>
  <c r="J23" i="14"/>
  <c r="K22" i="14"/>
  <c r="V14" i="9"/>
  <c r="V15" i="9"/>
  <c r="AA14" i="9"/>
  <c r="X16" i="9"/>
  <c r="T14" i="9"/>
  <c r="S16" i="9"/>
  <c r="T16" i="9" s="1"/>
  <c r="S33" i="10"/>
  <c r="T33" i="10" s="1"/>
  <c r="S34" i="10"/>
  <c r="T34" i="10" s="1"/>
  <c r="N32" i="10"/>
  <c r="S32" i="10"/>
  <c r="T32" i="10" s="1"/>
  <c r="U15" i="10"/>
  <c r="Y15" i="10" s="1"/>
  <c r="W15" i="10" s="1"/>
  <c r="V15" i="10" s="1"/>
  <c r="U14" i="10"/>
  <c r="X6" i="10"/>
  <c r="W6" i="10"/>
  <c r="V6" i="10" s="1"/>
  <c r="W9" i="10"/>
  <c r="V9" i="10" s="1"/>
  <c r="X9" i="10"/>
  <c r="W3" i="10"/>
  <c r="V3" i="10" s="1"/>
  <c r="X3" i="10"/>
  <c r="AA3" i="10"/>
  <c r="W8" i="10"/>
  <c r="V8" i="10" s="1"/>
  <c r="X8" i="10"/>
  <c r="X4" i="10"/>
  <c r="W4" i="10"/>
  <c r="V4" i="10" s="1"/>
  <c r="X7" i="10"/>
  <c r="W7" i="10"/>
  <c r="V7" i="10" s="1"/>
  <c r="O21" i="10"/>
  <c r="X5" i="10"/>
  <c r="N16" i="10"/>
  <c r="X10" i="10"/>
  <c r="N15" i="10"/>
  <c r="L24" i="14" l="1"/>
  <c r="P23" i="14"/>
  <c r="N23" i="14" s="1"/>
  <c r="O23" i="14"/>
  <c r="K23" i="14"/>
  <c r="J24" i="14"/>
  <c r="M23" i="14"/>
  <c r="X15" i="10"/>
  <c r="V16" i="9"/>
  <c r="U16" i="10"/>
  <c r="Y16" i="10" s="1"/>
  <c r="Y14" i="10"/>
  <c r="W14" i="10" s="1"/>
  <c r="V14" i="10" s="1"/>
  <c r="O32" i="10"/>
  <c r="U34" i="10" s="1"/>
  <c r="Y34" i="10" s="1"/>
  <c r="U21" i="10"/>
  <c r="Y21" i="10" s="1"/>
  <c r="U22" i="10"/>
  <c r="Y22" i="10" s="1"/>
  <c r="U23" i="10"/>
  <c r="Y23" i="10" s="1"/>
  <c r="N24" i="10"/>
  <c r="N23" i="10"/>
  <c r="U25" i="10"/>
  <c r="Y25" i="10" s="1"/>
  <c r="N22" i="10"/>
  <c r="U27" i="10"/>
  <c r="Y27" i="10" s="1"/>
  <c r="U28" i="10"/>
  <c r="Y28" i="10" s="1"/>
  <c r="U24" i="10"/>
  <c r="Y24" i="10" s="1"/>
  <c r="U26" i="10"/>
  <c r="Y26" i="10" s="1"/>
  <c r="P24" i="14" l="1"/>
  <c r="N24" i="14" s="1"/>
  <c r="M24" i="14" s="1"/>
  <c r="O24" i="14"/>
  <c r="K24" i="14"/>
  <c r="N33" i="10"/>
  <c r="N34" i="10"/>
  <c r="U33" i="10"/>
  <c r="Y33" i="10" s="1"/>
  <c r="X33" i="10" s="1"/>
  <c r="U32" i="10"/>
  <c r="Y32" i="10" s="1"/>
  <c r="X32" i="10" s="1"/>
  <c r="N35" i="10"/>
  <c r="AA14" i="10"/>
  <c r="X14" i="10"/>
  <c r="W16" i="10"/>
  <c r="V16" i="10" s="1"/>
  <c r="X16" i="10"/>
  <c r="W22" i="10"/>
  <c r="V22" i="10" s="1"/>
  <c r="X22" i="10"/>
  <c r="W27" i="10"/>
  <c r="V27" i="10" s="1"/>
  <c r="X27" i="10"/>
  <c r="W34" i="10"/>
  <c r="V34" i="10" s="1"/>
  <c r="X34" i="10"/>
  <c r="X28" i="10"/>
  <c r="W28" i="10"/>
  <c r="V28" i="10" s="1"/>
  <c r="X25" i="10"/>
  <c r="W25" i="10"/>
  <c r="V25" i="10" s="1"/>
  <c r="AA21" i="10"/>
  <c r="W21" i="10"/>
  <c r="V21" i="10" s="1"/>
  <c r="X21" i="10"/>
  <c r="W23" i="10"/>
  <c r="V23" i="10" s="1"/>
  <c r="X23" i="10"/>
  <c r="W26" i="10"/>
  <c r="V26" i="10" s="1"/>
  <c r="X26" i="10"/>
  <c r="X24" i="10"/>
  <c r="W24" i="10"/>
  <c r="V24" i="10" s="1"/>
  <c r="W33" i="10" l="1"/>
  <c r="V33" i="10" s="1"/>
  <c r="W32" i="10"/>
  <c r="V32" i="10" s="1"/>
  <c r="AA32" i="10"/>
</calcChain>
</file>

<file path=xl/sharedStrings.xml><?xml version="1.0" encoding="utf-8"?>
<sst xmlns="http://schemas.openxmlformats.org/spreadsheetml/2006/main" count="1495" uniqueCount="252">
  <si>
    <t>Z</t>
  </si>
  <si>
    <t>A</t>
  </si>
  <si>
    <t>+</t>
  </si>
  <si>
    <t>Ga</t>
  </si>
  <si>
    <t>Pb</t>
  </si>
  <si>
    <t>=</t>
  </si>
  <si>
    <r>
      <t>Z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/A =</t>
    </r>
  </si>
  <si>
    <t xml:space="preserve"> ----&gt;</t>
  </si>
  <si>
    <t>Hg</t>
  </si>
  <si>
    <t>Ag</t>
  </si>
  <si>
    <t>As</t>
  </si>
  <si>
    <t>Fe</t>
  </si>
  <si>
    <t>Sc</t>
  </si>
  <si>
    <t>Ar</t>
  </si>
  <si>
    <t>P</t>
  </si>
  <si>
    <t>Al</t>
  </si>
  <si>
    <t>In</t>
  </si>
  <si>
    <t>IS</t>
  </si>
  <si>
    <t>Br</t>
  </si>
  <si>
    <t>Cu</t>
  </si>
  <si>
    <t>V</t>
  </si>
  <si>
    <t>Ca</t>
  </si>
  <si>
    <t>Cl</t>
  </si>
  <si>
    <t>S</t>
  </si>
  <si>
    <t>%</t>
  </si>
  <si>
    <t>Pt</t>
  </si>
  <si>
    <t>Sn</t>
  </si>
  <si>
    <t>Au</t>
  </si>
  <si>
    <t>Kr</t>
  </si>
  <si>
    <t>Cr</t>
  </si>
  <si>
    <t>нукл.</t>
  </si>
  <si>
    <t>Sg</t>
  </si>
  <si>
    <t>Re</t>
  </si>
  <si>
    <t>Ru</t>
  </si>
  <si>
    <t>Ta</t>
  </si>
  <si>
    <t>Pd</t>
  </si>
  <si>
    <t>Ti</t>
  </si>
  <si>
    <t>Si</t>
  </si>
  <si>
    <t>Hf</t>
  </si>
  <si>
    <t>Ge</t>
  </si>
  <si>
    <t>K</t>
  </si>
  <si>
    <t>W</t>
  </si>
  <si>
    <t>Ubb</t>
  </si>
  <si>
    <t>Sb</t>
  </si>
  <si>
    <t>Rn</t>
  </si>
  <si>
    <t>Se</t>
  </si>
  <si>
    <t>Ni</t>
  </si>
  <si>
    <t>Ac</t>
  </si>
  <si>
    <t>Co</t>
  </si>
  <si>
    <t>Mg</t>
  </si>
  <si>
    <t>Na</t>
  </si>
  <si>
    <t>Sr</t>
  </si>
  <si>
    <t>Gd</t>
  </si>
  <si>
    <t>La</t>
  </si>
  <si>
    <t>U</t>
  </si>
  <si>
    <t>I</t>
  </si>
  <si>
    <t>B</t>
  </si>
  <si>
    <t>Be</t>
  </si>
  <si>
    <t>Cs</t>
  </si>
  <si>
    <t>остаток</t>
  </si>
  <si>
    <t>Cf</t>
  </si>
  <si>
    <t>Rb</t>
  </si>
  <si>
    <t>Mo</t>
  </si>
  <si>
    <t>Nd</t>
  </si>
  <si>
    <t>Elem</t>
  </si>
  <si>
    <t>H</t>
  </si>
  <si>
    <t>He</t>
  </si>
  <si>
    <t>Li</t>
  </si>
  <si>
    <t>C</t>
  </si>
  <si>
    <t>O</t>
  </si>
  <si>
    <t>N</t>
  </si>
  <si>
    <t>Num</t>
  </si>
  <si>
    <t>Mass</t>
  </si>
  <si>
    <t>F</t>
  </si>
  <si>
    <t>Ne</t>
  </si>
  <si>
    <t>IS, %</t>
  </si>
  <si>
    <t>Mn</t>
  </si>
  <si>
    <t>Zn</t>
  </si>
  <si>
    <t>Ba</t>
  </si>
  <si>
    <t>Y</t>
  </si>
  <si>
    <t>Zr</t>
  </si>
  <si>
    <t>Nb</t>
  </si>
  <si>
    <t>Rh</t>
  </si>
  <si>
    <t>Cd</t>
  </si>
  <si>
    <t>Te</t>
  </si>
  <si>
    <t>Xe</t>
  </si>
  <si>
    <t>Ce</t>
  </si>
  <si>
    <t>Pr</t>
  </si>
  <si>
    <t>Sm</t>
  </si>
  <si>
    <t>Eu</t>
  </si>
  <si>
    <t>Tb</t>
  </si>
  <si>
    <t>Dy</t>
  </si>
  <si>
    <t>Ho</t>
  </si>
  <si>
    <t>Er</t>
  </si>
  <si>
    <t>Tm</t>
  </si>
  <si>
    <t>Yb</t>
  </si>
  <si>
    <t>Lu</t>
  </si>
  <si>
    <t>Os</t>
  </si>
  <si>
    <t>Ir</t>
  </si>
  <si>
    <t>Tl</t>
  </si>
  <si>
    <t>Bi</t>
  </si>
  <si>
    <t>Po</t>
  </si>
  <si>
    <t>At</t>
  </si>
  <si>
    <t>Fr</t>
  </si>
  <si>
    <t>Ra</t>
  </si>
  <si>
    <t>Th</t>
  </si>
  <si>
    <t>Pa</t>
  </si>
  <si>
    <t>Np</t>
  </si>
  <si>
    <t>Pu</t>
  </si>
  <si>
    <t>Am</t>
  </si>
  <si>
    <t>Cm</t>
  </si>
  <si>
    <t>Bk</t>
  </si>
  <si>
    <t>Es</t>
  </si>
  <si>
    <t>Fm</t>
  </si>
  <si>
    <t>Md</t>
  </si>
  <si>
    <t>No</t>
  </si>
  <si>
    <t>Lr</t>
  </si>
  <si>
    <t>Rf</t>
  </si>
  <si>
    <t>Db</t>
  </si>
  <si>
    <t>Bh</t>
  </si>
  <si>
    <t>Hs</t>
  </si>
  <si>
    <t>Mt</t>
  </si>
  <si>
    <t>Ds</t>
  </si>
  <si>
    <t>Rg</t>
  </si>
  <si>
    <t>Cn</t>
  </si>
  <si>
    <t>Nh</t>
  </si>
  <si>
    <t>Fl</t>
  </si>
  <si>
    <t>Mc</t>
  </si>
  <si>
    <t>Lv</t>
  </si>
  <si>
    <t>Ts</t>
  </si>
  <si>
    <t>Og</t>
  </si>
  <si>
    <t>Uue</t>
  </si>
  <si>
    <t>Ubn</t>
  </si>
  <si>
    <t>Ubu</t>
  </si>
  <si>
    <t>Ubt</t>
  </si>
  <si>
    <t>Ubq</t>
  </si>
  <si>
    <t>Ubp</t>
  </si>
  <si>
    <t>Ubh</t>
  </si>
  <si>
    <t>Ubs</t>
  </si>
  <si>
    <t>Ubo</t>
  </si>
  <si>
    <t>Ube</t>
  </si>
  <si>
    <t>Utn</t>
  </si>
  <si>
    <t>Utu</t>
  </si>
  <si>
    <t>Utb</t>
  </si>
  <si>
    <t>Utt</t>
  </si>
  <si>
    <t>Utq</t>
  </si>
  <si>
    <t>Utp</t>
  </si>
  <si>
    <t>Uth</t>
  </si>
  <si>
    <t>Uts</t>
  </si>
  <si>
    <t>Uto</t>
  </si>
  <si>
    <t>Ute</t>
  </si>
  <si>
    <t>Uqn</t>
  </si>
  <si>
    <t>Uqu</t>
  </si>
  <si>
    <t>Uqb</t>
  </si>
  <si>
    <t>Uqt</t>
  </si>
  <si>
    <t>Uqq</t>
  </si>
  <si>
    <t>Uqp</t>
  </si>
  <si>
    <t>Uqh</t>
  </si>
  <si>
    <t>Uqs</t>
  </si>
  <si>
    <t>Uqo</t>
  </si>
  <si>
    <t>Upn</t>
  </si>
  <si>
    <t>Uqe</t>
  </si>
  <si>
    <t>Upu</t>
  </si>
  <si>
    <t>Upb</t>
  </si>
  <si>
    <t>Upt</t>
  </si>
  <si>
    <t>Upq</t>
  </si>
  <si>
    <t>Upp</t>
  </si>
  <si>
    <t>Uph</t>
  </si>
  <si>
    <t>Ups</t>
  </si>
  <si>
    <t>Upo</t>
  </si>
  <si>
    <t>Upe</t>
  </si>
  <si>
    <t>Uhn</t>
  </si>
  <si>
    <t>Uhu</t>
  </si>
  <si>
    <t>Uhb</t>
  </si>
  <si>
    <t>Uht</t>
  </si>
  <si>
    <t>Uhq</t>
  </si>
  <si>
    <t>Uhp</t>
  </si>
  <si>
    <t>Uhh</t>
  </si>
  <si>
    <t>Uhs</t>
  </si>
  <si>
    <t>Uho</t>
  </si>
  <si>
    <t>Uhe</t>
  </si>
  <si>
    <t>Usn</t>
  </si>
  <si>
    <t>Usu</t>
  </si>
  <si>
    <t>Usb</t>
  </si>
  <si>
    <t>Stab.N/Z Mass</t>
  </si>
  <si>
    <t>элем.</t>
  </si>
  <si>
    <t>вх.данные</t>
  </si>
  <si>
    <t>Tc</t>
  </si>
  <si>
    <r>
      <t>N/Z</t>
    </r>
    <r>
      <rPr>
        <vertAlign val="subscript"/>
        <sz val="11"/>
        <color theme="1"/>
        <rFont val="Calibri"/>
        <family val="2"/>
        <charset val="204"/>
        <scheme val="minor"/>
      </rPr>
      <t>ф.</t>
    </r>
    <r>
      <rPr>
        <sz val="11"/>
        <color theme="1"/>
        <rFont val="Calibri"/>
        <family val="2"/>
        <scheme val="minor"/>
      </rPr>
      <t>=</t>
    </r>
  </si>
  <si>
    <r>
      <t>N/Z</t>
    </r>
    <r>
      <rPr>
        <vertAlign val="subscript"/>
        <sz val="11"/>
        <color theme="1"/>
        <rFont val="Calibri"/>
        <family val="2"/>
        <charset val="204"/>
        <scheme val="minor"/>
      </rPr>
      <t>р.</t>
    </r>
    <r>
      <rPr>
        <sz val="11"/>
        <color theme="1"/>
        <rFont val="Calibri"/>
        <family val="2"/>
        <scheme val="minor"/>
      </rPr>
      <t>=</t>
    </r>
  </si>
  <si>
    <t>&gt; 45</t>
  </si>
  <si>
    <t>Симметричное</t>
  </si>
  <si>
    <t>кВ</t>
  </si>
  <si>
    <t>Результат</t>
  </si>
  <si>
    <t>моды</t>
  </si>
  <si>
    <t>состав. ядро</t>
  </si>
  <si>
    <t>рас- пад</t>
  </si>
  <si>
    <r>
      <rPr>
        <sz val="11"/>
        <color theme="1"/>
        <rFont val="Arial"/>
        <family val="2"/>
        <charset val="204"/>
      </rPr>
      <t>φ</t>
    </r>
    <r>
      <rPr>
        <vertAlign val="subscript"/>
        <sz val="11"/>
        <color theme="1"/>
        <rFont val="Arial"/>
        <family val="2"/>
        <charset val="204"/>
      </rPr>
      <t>мин</t>
    </r>
    <r>
      <rPr>
        <sz val="11"/>
        <color theme="1"/>
        <rFont val="Calibri"/>
        <family val="2"/>
        <scheme val="minor"/>
      </rPr>
      <t xml:space="preserve"> =</t>
    </r>
  </si>
  <si>
    <t>Несимметр.</t>
  </si>
  <si>
    <t>Побочные продукты деления</t>
  </si>
  <si>
    <t>Основные продукты деления</t>
  </si>
  <si>
    <t>кол.</t>
  </si>
  <si>
    <t>Изотопы, дающие золото 197</t>
  </si>
  <si>
    <t>далее предпочтительно спонтанное деление</t>
  </si>
  <si>
    <t>α</t>
  </si>
  <si>
    <r>
      <t>β</t>
    </r>
    <r>
      <rPr>
        <b/>
        <vertAlign val="superscript"/>
        <sz val="11"/>
        <color theme="1"/>
        <rFont val="Calibri"/>
        <family val="2"/>
        <charset val="204"/>
        <scheme val="minor"/>
      </rPr>
      <t>-</t>
    </r>
  </si>
  <si>
    <r>
      <t>β</t>
    </r>
    <r>
      <rPr>
        <b/>
        <vertAlign val="superscript"/>
        <sz val="11"/>
        <color theme="1"/>
        <rFont val="Calibri"/>
        <family val="2"/>
        <charset val="204"/>
        <scheme val="minor"/>
      </rPr>
      <t>+</t>
    </r>
  </si>
  <si>
    <t>3,8s</t>
  </si>
  <si>
    <t>7s</t>
  </si>
  <si>
    <t>85s</t>
  </si>
  <si>
    <t>53,6s</t>
  </si>
  <si>
    <t>9,33m</t>
  </si>
  <si>
    <t>8,1m</t>
  </si>
  <si>
    <t>2,84h</t>
  </si>
  <si>
    <t>64h</t>
  </si>
  <si>
    <t>EC</t>
  </si>
  <si>
    <t>19,9h</t>
  </si>
  <si>
    <t>5,8m</t>
  </si>
  <si>
    <t>2,8m</t>
  </si>
  <si>
    <t>0,092s</t>
  </si>
  <si>
    <t>0,220s</t>
  </si>
  <si>
    <t>0,007s</t>
  </si>
  <si>
    <t>менее 1мс</t>
  </si>
  <si>
    <t>54% 84-Po-197 распадается бетой-плюс в 83-Bi-197</t>
  </si>
  <si>
    <t>71% 85-At-201 распадается альфой в 83-Bi-197</t>
  </si>
  <si>
    <t>80% 86-Rn-201 распадается альфой в 84-Po-197</t>
  </si>
  <si>
    <r>
      <t>N</t>
    </r>
    <r>
      <rPr>
        <vertAlign val="subscript"/>
        <sz val="11"/>
        <color theme="1"/>
        <rFont val="Calibri"/>
        <family val="2"/>
        <charset val="204"/>
        <scheme val="minor"/>
      </rPr>
      <t>A</t>
    </r>
    <r>
      <rPr>
        <sz val="11"/>
        <color theme="1"/>
        <rFont val="Calibri"/>
        <family val="2"/>
        <scheme val="minor"/>
      </rPr>
      <t xml:space="preserve"> = </t>
    </r>
  </si>
  <si>
    <t>1/моль</t>
  </si>
  <si>
    <r>
      <t>T</t>
    </r>
    <r>
      <rPr>
        <vertAlign val="subscript"/>
        <sz val="11"/>
        <color theme="1"/>
        <rFont val="Calibri"/>
        <family val="2"/>
        <charset val="204"/>
        <scheme val="minor"/>
      </rPr>
      <t>1/2</t>
    </r>
    <r>
      <rPr>
        <sz val="11"/>
        <color theme="1"/>
        <rFont val="Calibri"/>
        <family val="2"/>
        <scheme val="minor"/>
      </rPr>
      <t xml:space="preserve"> =</t>
    </r>
  </si>
  <si>
    <t>с</t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</si>
  <si>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 xml:space="preserve">e </t>
    </r>
    <r>
      <rPr>
        <sz val="11"/>
        <color theme="1"/>
        <rFont val="Calibri"/>
        <family val="2"/>
        <charset val="204"/>
        <scheme val="minor"/>
      </rPr>
      <t>=</t>
    </r>
    <r>
      <rPr>
        <vertAlign val="subscript"/>
        <sz val="11"/>
        <color theme="1"/>
        <rFont val="Calibri"/>
        <family val="2"/>
        <charset val="204"/>
        <scheme val="minor"/>
      </rPr>
      <t xml:space="preserve"> </t>
    </r>
  </si>
  <si>
    <t>Кл</t>
  </si>
  <si>
    <t xml:space="preserve">I = </t>
  </si>
  <si>
    <t xml:space="preserve">m = </t>
  </si>
  <si>
    <t xml:space="preserve">Ki = </t>
  </si>
  <si>
    <t xml:space="preserve">M = </t>
  </si>
  <si>
    <t>г</t>
  </si>
  <si>
    <t>а.е.м.</t>
  </si>
  <si>
    <t>1/час</t>
  </si>
  <si>
    <t>1/год</t>
  </si>
  <si>
    <t>I=</t>
  </si>
  <si>
    <t>Бк (1/сек)</t>
  </si>
  <si>
    <t>m, г</t>
  </si>
  <si>
    <t>масса</t>
  </si>
  <si>
    <t>мол.масса</t>
  </si>
  <si>
    <t>пер.расп.</t>
  </si>
  <si>
    <r>
      <t>T</t>
    </r>
    <r>
      <rPr>
        <vertAlign val="subscript"/>
        <sz val="11"/>
        <color theme="1"/>
        <rFont val="Calibri"/>
        <family val="2"/>
        <charset val="204"/>
        <scheme val="minor"/>
      </rPr>
      <t>1/2</t>
    </r>
    <r>
      <rPr>
        <sz val="11"/>
        <color theme="1"/>
        <rFont val="Calibri"/>
        <family val="2"/>
        <scheme val="minor"/>
      </rPr>
      <t xml:space="preserve"> , сек</t>
    </r>
  </si>
  <si>
    <t>рад.ток</t>
  </si>
  <si>
    <t>I, А</t>
  </si>
  <si>
    <t>активность</t>
  </si>
  <si>
    <t>элемент</t>
  </si>
  <si>
    <t>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</si>
</sst>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0.0"/>
    <numFmt numFmtId="165" formatCode="0.000"/>
    <numFmt numFmtId="166" formatCode="0.000E+00"/>
    <numFmt numFmtId="167" formatCode="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vertAlign val="subscript"/>
      <sz val="11"/>
      <color theme="1"/>
      <name val="Arial"/>
      <family val="2"/>
      <charset val="204"/>
    </font>
    <font>
      <b/>
      <vertAlign val="superscript"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9" fontId="0" fillId="0" borderId="0" xfId="1" applyFont="1"/>
    <xf numFmtId="2" fontId="0" fillId="0" borderId="0" xfId="0" applyNumberFormat="1"/>
    <xf numFmtId="2" fontId="0" fillId="0" borderId="0" xfId="0" applyNumberFormat="1" applyAlignment="1">
      <alignment horizontal="center" vertical="center" wrapText="1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/>
    <xf numFmtId="0" fontId="0" fillId="2" borderId="2" xfId="0" applyFill="1" applyBorder="1" applyProtection="1"/>
    <xf numFmtId="0" fontId="0" fillId="0" borderId="2" xfId="0" applyBorder="1" applyProtection="1"/>
    <xf numFmtId="0" fontId="0" fillId="2" borderId="3" xfId="0" applyFill="1" applyBorder="1" applyProtection="1"/>
    <xf numFmtId="0" fontId="0" fillId="2" borderId="0" xfId="0" applyFill="1" applyProtection="1"/>
    <xf numFmtId="0" fontId="0" fillId="0" borderId="0" xfId="0" applyProtection="1"/>
    <xf numFmtId="0" fontId="0" fillId="2" borderId="6" xfId="0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9" fontId="0" fillId="3" borderId="9" xfId="0" applyNumberForma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top"/>
    </xf>
    <xf numFmtId="0" fontId="0" fillId="3" borderId="12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left" vertical="center"/>
    </xf>
    <xf numFmtId="164" fontId="0" fillId="3" borderId="6" xfId="0" applyNumberFormat="1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0" fontId="0" fillId="5" borderId="5" xfId="0" applyFill="1" applyBorder="1" applyAlignment="1" applyProtection="1">
      <alignment horizontal="center" vertical="center"/>
    </xf>
    <xf numFmtId="165" fontId="0" fillId="3" borderId="0" xfId="0" applyNumberForma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5" borderId="7" xfId="0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</xf>
    <xf numFmtId="0" fontId="0" fillId="5" borderId="6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/>
    <xf numFmtId="0" fontId="0" fillId="4" borderId="0" xfId="0" applyFont="1" applyFill="1" applyProtection="1"/>
    <xf numFmtId="0" fontId="0" fillId="3" borderId="1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64" fontId="0" fillId="3" borderId="10" xfId="0" applyNumberForma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165" fontId="0" fillId="3" borderId="7" xfId="0" applyNumberForma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9" xfId="0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 textRotation="90"/>
    </xf>
    <xf numFmtId="0" fontId="0" fillId="0" borderId="0" xfId="0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65" fontId="0" fillId="0" borderId="0" xfId="0" applyNumberForma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textRotation="90"/>
    </xf>
    <xf numFmtId="0" fontId="0" fillId="3" borderId="2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/>
    </xf>
    <xf numFmtId="0" fontId="12" fillId="6" borderId="0" xfId="0" applyFont="1" applyFill="1" applyBorder="1" applyAlignment="1" applyProtection="1">
      <alignment horizontal="center" vertical="center"/>
    </xf>
    <xf numFmtId="0" fontId="13" fillId="6" borderId="0" xfId="0" applyFont="1" applyFill="1" applyBorder="1" applyAlignment="1" applyProtection="1">
      <alignment horizontal="center" vertical="center"/>
    </xf>
    <xf numFmtId="9" fontId="0" fillId="0" borderId="0" xfId="0" applyNumberFormat="1" applyAlignment="1" applyProtection="1">
      <alignment horizontal="left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/>
    <xf numFmtId="0" fontId="0" fillId="3" borderId="6" xfId="0" applyFill="1" applyBorder="1" applyAlignment="1" applyProtection="1">
      <alignment horizontal="center" vertical="center"/>
    </xf>
    <xf numFmtId="0" fontId="0" fillId="3" borderId="15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left" vertical="center"/>
    </xf>
    <xf numFmtId="0" fontId="12" fillId="6" borderId="5" xfId="0" applyFont="1" applyFill="1" applyBorder="1" applyAlignment="1" applyProtection="1">
      <alignment horizontal="center" vertical="center"/>
    </xf>
    <xf numFmtId="0" fontId="0" fillId="3" borderId="4" xfId="0" applyFill="1" applyBorder="1" applyProtection="1"/>
    <xf numFmtId="0" fontId="0" fillId="3" borderId="0" xfId="0" applyFill="1" applyBorder="1" applyProtection="1"/>
    <xf numFmtId="0" fontId="0" fillId="2" borderId="4" xfId="0" applyFill="1" applyBorder="1" applyProtection="1"/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1" fontId="10" fillId="3" borderId="0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1" fontId="0" fillId="2" borderId="0" xfId="0" applyNumberForma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7" xfId="0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/>
    </xf>
    <xf numFmtId="0" fontId="0" fillId="4" borderId="11" xfId="0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top"/>
    </xf>
    <xf numFmtId="0" fontId="0" fillId="3" borderId="1" xfId="0" applyFill="1" applyBorder="1" applyAlignment="1" applyProtection="1">
      <alignment horizontal="left" vertical="center"/>
    </xf>
    <xf numFmtId="0" fontId="0" fillId="3" borderId="6" xfId="0" applyFill="1" applyBorder="1" applyProtection="1"/>
    <xf numFmtId="0" fontId="0" fillId="3" borderId="7" xfId="0" applyFill="1" applyBorder="1" applyProtection="1"/>
    <xf numFmtId="0" fontId="0" fillId="4" borderId="15" xfId="0" applyFill="1" applyBorder="1" applyAlignment="1" applyProtection="1">
      <alignment horizontal="center" vertical="center"/>
    </xf>
    <xf numFmtId="0" fontId="0" fillId="0" borderId="1" xfId="0" applyFill="1" applyBorder="1" applyProtection="1"/>
    <xf numFmtId="0" fontId="0" fillId="0" borderId="2" xfId="0" applyFill="1" applyBorder="1" applyProtection="1"/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1" fontId="0" fillId="3" borderId="9" xfId="0" applyNumberFormat="1" applyFill="1" applyBorder="1" applyAlignment="1" applyProtection="1">
      <alignment horizontal="center" vertical="center"/>
    </xf>
    <xf numFmtId="11" fontId="0" fillId="0" borderId="0" xfId="0" applyNumberFormat="1"/>
    <xf numFmtId="166" fontId="0" fillId="0" borderId="0" xfId="0" applyNumberFormat="1"/>
    <xf numFmtId="0" fontId="0" fillId="0" borderId="0" xfId="0" applyNumberFormat="1"/>
    <xf numFmtId="11" fontId="0" fillId="0" borderId="0" xfId="0" applyNumberFormat="1" applyProtection="1">
      <protection locked="0"/>
    </xf>
    <xf numFmtId="0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0" fillId="0" borderId="16" xfId="0" applyNumberFormat="1" applyBorder="1"/>
    <xf numFmtId="0" fontId="0" fillId="0" borderId="0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15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12" xfId="2" applyNumberFormat="1" applyFont="1" applyBorder="1"/>
    <xf numFmtId="0" fontId="0" fillId="0" borderId="11" xfId="0" applyNumberFormat="1" applyBorder="1"/>
    <xf numFmtId="0" fontId="0" fillId="3" borderId="10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 wrapText="1"/>
    </xf>
    <xf numFmtId="0" fontId="0" fillId="5" borderId="4" xfId="0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textRotation="90"/>
    </xf>
    <xf numFmtId="0" fontId="2" fillId="0" borderId="14" xfId="0" applyFont="1" applyBorder="1" applyAlignment="1" applyProtection="1">
      <alignment horizontal="center" vertical="center" textRotation="90"/>
    </xf>
    <xf numFmtId="0" fontId="2" fillId="0" borderId="15" xfId="0" applyFont="1" applyBorder="1" applyAlignment="1" applyProtection="1">
      <alignment horizontal="center" vertical="center" textRotation="90"/>
    </xf>
    <xf numFmtId="0" fontId="0" fillId="0" borderId="2" xfId="0" applyBorder="1" applyAlignment="1" applyProtection="1">
      <alignment horizontal="center" wrapText="1"/>
    </xf>
    <xf numFmtId="0" fontId="0" fillId="0" borderId="7" xfId="0" applyBorder="1" applyAlignment="1" applyProtection="1">
      <alignment horizont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3"/>
  <sheetViews>
    <sheetView topLeftCell="A96" zoomScaleNormal="100" workbookViewId="0"/>
  </sheetViews>
  <sheetFormatPr defaultRowHeight="14.4" x14ac:dyDescent="0.3"/>
  <cols>
    <col min="1" max="1" width="5.5546875" customWidth="1"/>
    <col min="2" max="2" width="5.33203125" customWidth="1"/>
    <col min="3" max="3" width="5" customWidth="1"/>
    <col min="4" max="4" width="7.109375" style="4" customWidth="1"/>
    <col min="5" max="5" width="5.88671875" customWidth="1"/>
    <col min="6" max="6" width="10.109375" customWidth="1"/>
  </cols>
  <sheetData>
    <row r="1" spans="1:5" s="1" customFormat="1" ht="28.2" customHeight="1" x14ac:dyDescent="0.3">
      <c r="A1" s="1" t="s">
        <v>71</v>
      </c>
      <c r="B1" s="1" t="s">
        <v>64</v>
      </c>
      <c r="C1" s="1" t="s">
        <v>72</v>
      </c>
      <c r="D1" s="5" t="s">
        <v>184</v>
      </c>
      <c r="E1" s="1" t="s">
        <v>75</v>
      </c>
    </row>
    <row r="2" spans="1:5" x14ac:dyDescent="0.3">
      <c r="A2">
        <v>1</v>
      </c>
      <c r="B2" t="s">
        <v>65</v>
      </c>
      <c r="C2">
        <v>1</v>
      </c>
      <c r="D2" s="4">
        <f t="shared" ref="D2:D33" si="0">(C2/(1.98 + 0.015*C2^(2/3))+C2-A2)</f>
        <v>0.50125313283208017</v>
      </c>
      <c r="E2" s="3">
        <v>0.99900000000000011</v>
      </c>
    </row>
    <row r="3" spans="1:5" x14ac:dyDescent="0.3">
      <c r="A3">
        <v>1</v>
      </c>
      <c r="B3" t="s">
        <v>65</v>
      </c>
      <c r="C3">
        <v>2</v>
      </c>
      <c r="D3" s="4">
        <f t="shared" si="0"/>
        <v>1.9980981161648916</v>
      </c>
      <c r="E3" s="3">
        <v>1E-3</v>
      </c>
    </row>
    <row r="4" spans="1:5" x14ac:dyDescent="0.3">
      <c r="A4">
        <v>2</v>
      </c>
      <c r="B4" t="s">
        <v>66</v>
      </c>
      <c r="C4">
        <v>3</v>
      </c>
      <c r="D4" s="4">
        <f t="shared" si="0"/>
        <v>2.4916458455078523</v>
      </c>
      <c r="E4" s="3">
        <v>1E-3</v>
      </c>
    </row>
    <row r="5" spans="1:5" x14ac:dyDescent="0.3">
      <c r="A5">
        <v>2</v>
      </c>
      <c r="B5" t="s">
        <v>66</v>
      </c>
      <c r="C5">
        <v>4</v>
      </c>
      <c r="D5" s="4">
        <f t="shared" si="0"/>
        <v>3.9823593494025031</v>
      </c>
      <c r="E5" s="3">
        <v>0.99900000000000011</v>
      </c>
    </row>
    <row r="6" spans="1:5" x14ac:dyDescent="0.3">
      <c r="A6">
        <v>3</v>
      </c>
      <c r="B6" t="s">
        <v>67</v>
      </c>
      <c r="C6">
        <v>5</v>
      </c>
      <c r="D6" s="4">
        <f t="shared" si="0"/>
        <v>4.4705262926581781</v>
      </c>
      <c r="E6" s="3">
        <v>0</v>
      </c>
    </row>
    <row r="7" spans="1:5" x14ac:dyDescent="0.3">
      <c r="A7">
        <v>3</v>
      </c>
      <c r="B7" t="s">
        <v>67</v>
      </c>
      <c r="C7">
        <v>6</v>
      </c>
      <c r="D7" s="4">
        <f t="shared" si="0"/>
        <v>5.9563510892507843</v>
      </c>
      <c r="E7" s="3">
        <v>7.0000000000000007E-2</v>
      </c>
    </row>
    <row r="8" spans="1:5" x14ac:dyDescent="0.3">
      <c r="A8">
        <v>3</v>
      </c>
      <c r="B8" t="s">
        <v>67</v>
      </c>
      <c r="C8">
        <v>7</v>
      </c>
      <c r="D8" s="4">
        <f t="shared" si="0"/>
        <v>7.4399900856354435</v>
      </c>
      <c r="E8" s="3">
        <v>0.92500000000000004</v>
      </c>
    </row>
    <row r="9" spans="1:5" x14ac:dyDescent="0.3">
      <c r="A9">
        <v>4</v>
      </c>
      <c r="B9" t="s">
        <v>57</v>
      </c>
      <c r="C9">
        <v>8</v>
      </c>
      <c r="D9" s="4">
        <f t="shared" si="0"/>
        <v>7.9215686274509807</v>
      </c>
      <c r="E9" s="3">
        <v>0</v>
      </c>
    </row>
    <row r="10" spans="1:5" x14ac:dyDescent="0.3">
      <c r="A10">
        <v>4</v>
      </c>
      <c r="B10" t="s">
        <v>57</v>
      </c>
      <c r="C10">
        <v>9</v>
      </c>
      <c r="D10" s="4">
        <f t="shared" si="0"/>
        <v>9.4011905636529658</v>
      </c>
      <c r="E10" s="3">
        <v>0.99900000000000011</v>
      </c>
    </row>
    <row r="11" spans="1:5" x14ac:dyDescent="0.3">
      <c r="A11">
        <v>5</v>
      </c>
      <c r="B11" t="s">
        <v>56</v>
      </c>
      <c r="C11">
        <v>10</v>
      </c>
      <c r="D11" s="4">
        <f t="shared" si="0"/>
        <v>9.8789440488609994</v>
      </c>
      <c r="E11" s="3">
        <v>0.2</v>
      </c>
    </row>
    <row r="12" spans="1:5" x14ac:dyDescent="0.3">
      <c r="A12">
        <v>5</v>
      </c>
      <c r="B12" t="s">
        <v>56</v>
      </c>
      <c r="C12">
        <v>11</v>
      </c>
      <c r="D12" s="4">
        <f t="shared" si="0"/>
        <v>11.354905328253579</v>
      </c>
      <c r="E12" s="3">
        <v>0.8</v>
      </c>
    </row>
    <row r="13" spans="1:5" x14ac:dyDescent="0.3">
      <c r="A13">
        <v>6</v>
      </c>
      <c r="B13" t="s">
        <v>68</v>
      </c>
      <c r="C13">
        <v>12</v>
      </c>
      <c r="D13" s="4">
        <f t="shared" si="0"/>
        <v>11.829141333552499</v>
      </c>
      <c r="E13" s="3">
        <v>0.99</v>
      </c>
    </row>
    <row r="14" spans="1:5" x14ac:dyDescent="0.3">
      <c r="A14">
        <v>6</v>
      </c>
      <c r="B14" t="s">
        <v>68</v>
      </c>
      <c r="C14">
        <v>13</v>
      </c>
      <c r="D14" s="4">
        <f t="shared" si="0"/>
        <v>13.301711535210057</v>
      </c>
      <c r="E14" s="3">
        <v>0.01</v>
      </c>
    </row>
    <row r="15" spans="1:5" x14ac:dyDescent="0.3">
      <c r="A15">
        <v>7</v>
      </c>
      <c r="B15" t="s">
        <v>70</v>
      </c>
      <c r="C15">
        <v>14</v>
      </c>
      <c r="D15" s="4">
        <f t="shared" si="0"/>
        <v>13.772669306714729</v>
      </c>
      <c r="E15" s="3">
        <v>0.996</v>
      </c>
    </row>
    <row r="16" spans="1:5" x14ac:dyDescent="0.3">
      <c r="A16">
        <v>7</v>
      </c>
      <c r="B16" t="s">
        <v>70</v>
      </c>
      <c r="C16">
        <v>15</v>
      </c>
      <c r="D16" s="4">
        <f t="shared" si="0"/>
        <v>15.242062956325523</v>
      </c>
      <c r="E16" s="3">
        <v>0</v>
      </c>
    </row>
    <row r="17" spans="1:5" x14ac:dyDescent="0.3">
      <c r="A17">
        <v>8</v>
      </c>
      <c r="B17" t="s">
        <v>69</v>
      </c>
      <c r="C17">
        <v>16</v>
      </c>
      <c r="D17" s="4">
        <f t="shared" si="0"/>
        <v>15.7099365247477</v>
      </c>
      <c r="E17" s="3">
        <v>0.998</v>
      </c>
    </row>
    <row r="18" spans="1:5" x14ac:dyDescent="0.3">
      <c r="A18">
        <v>8</v>
      </c>
      <c r="B18" t="s">
        <v>69</v>
      </c>
      <c r="C18">
        <v>17</v>
      </c>
      <c r="D18" s="4">
        <f t="shared" si="0"/>
        <v>17.176330413580761</v>
      </c>
      <c r="E18" s="3">
        <v>0</v>
      </c>
    </row>
    <row r="19" spans="1:5" x14ac:dyDescent="0.3">
      <c r="A19">
        <v>8</v>
      </c>
      <c r="B19" t="s">
        <v>69</v>
      </c>
      <c r="C19">
        <v>18</v>
      </c>
      <c r="D19" s="4">
        <f t="shared" si="0"/>
        <v>18.641281888556854</v>
      </c>
      <c r="E19" s="3">
        <v>0</v>
      </c>
    </row>
    <row r="20" spans="1:5" x14ac:dyDescent="0.3">
      <c r="A20">
        <v>9</v>
      </c>
      <c r="B20" t="s">
        <v>73</v>
      </c>
      <c r="C20">
        <v>19</v>
      </c>
      <c r="D20" s="4">
        <f t="shared" si="0"/>
        <v>19.104825488268922</v>
      </c>
      <c r="E20" s="3">
        <v>1</v>
      </c>
    </row>
    <row r="21" spans="1:5" x14ac:dyDescent="0.3">
      <c r="A21">
        <v>10</v>
      </c>
      <c r="B21" t="s">
        <v>74</v>
      </c>
      <c r="C21">
        <v>20</v>
      </c>
      <c r="D21" s="4">
        <f t="shared" si="0"/>
        <v>19.566993360303414</v>
      </c>
      <c r="E21" s="3">
        <v>0.90500000000000003</v>
      </c>
    </row>
    <row r="22" spans="1:5" x14ac:dyDescent="0.3">
      <c r="A22">
        <v>10</v>
      </c>
      <c r="B22" t="s">
        <v>74</v>
      </c>
      <c r="C22">
        <v>21</v>
      </c>
      <c r="D22" s="4">
        <f t="shared" si="0"/>
        <v>21.02781554074474</v>
      </c>
      <c r="E22" s="3">
        <v>0</v>
      </c>
    </row>
    <row r="23" spans="1:5" x14ac:dyDescent="0.3">
      <c r="A23">
        <v>10</v>
      </c>
      <c r="B23" t="s">
        <v>74</v>
      </c>
      <c r="C23">
        <v>22</v>
      </c>
      <c r="D23" s="4">
        <f t="shared" si="0"/>
        <v>22.48732018889708</v>
      </c>
      <c r="E23" s="3">
        <v>0.09</v>
      </c>
    </row>
    <row r="24" spans="1:5" x14ac:dyDescent="0.3">
      <c r="A24">
        <v>11</v>
      </c>
      <c r="B24" t="s">
        <v>50</v>
      </c>
      <c r="C24">
        <v>23</v>
      </c>
      <c r="D24" s="4">
        <f t="shared" si="0"/>
        <v>22.945533786154442</v>
      </c>
      <c r="E24" s="3">
        <v>1</v>
      </c>
    </row>
    <row r="25" spans="1:5" x14ac:dyDescent="0.3">
      <c r="A25">
        <v>12</v>
      </c>
      <c r="B25" t="s">
        <v>49</v>
      </c>
      <c r="C25">
        <v>24</v>
      </c>
      <c r="D25" s="4">
        <f t="shared" si="0"/>
        <v>23.402481305849989</v>
      </c>
      <c r="E25" s="3">
        <v>0.79</v>
      </c>
    </row>
    <row r="26" spans="1:5" x14ac:dyDescent="0.3">
      <c r="A26">
        <v>12</v>
      </c>
      <c r="B26" t="s">
        <v>49</v>
      </c>
      <c r="C26">
        <v>25</v>
      </c>
      <c r="D26" s="4">
        <f t="shared" si="0"/>
        <v>24.858186359378287</v>
      </c>
      <c r="E26" s="3">
        <v>0.1</v>
      </c>
    </row>
    <row r="27" spans="1:5" x14ac:dyDescent="0.3">
      <c r="A27">
        <v>12</v>
      </c>
      <c r="B27" t="s">
        <v>49</v>
      </c>
      <c r="C27">
        <v>26</v>
      </c>
      <c r="D27" s="4">
        <f t="shared" si="0"/>
        <v>26.312671322741338</v>
      </c>
      <c r="E27" s="3">
        <v>0.11</v>
      </c>
    </row>
    <row r="28" spans="1:5" x14ac:dyDescent="0.3">
      <c r="A28">
        <v>13</v>
      </c>
      <c r="B28" t="s">
        <v>15</v>
      </c>
      <c r="C28">
        <v>27</v>
      </c>
      <c r="D28" s="4">
        <f t="shared" si="0"/>
        <v>26.765957446808514</v>
      </c>
      <c r="E28" s="3">
        <v>0.99900000000000011</v>
      </c>
    </row>
    <row r="29" spans="1:5" x14ac:dyDescent="0.3">
      <c r="A29">
        <v>14</v>
      </c>
      <c r="B29" t="s">
        <v>37</v>
      </c>
      <c r="C29">
        <v>28</v>
      </c>
      <c r="D29" s="4">
        <f t="shared" si="0"/>
        <v>27.218064953923893</v>
      </c>
      <c r="E29" s="3">
        <v>0.92200000000000004</v>
      </c>
    </row>
    <row r="30" spans="1:5" x14ac:dyDescent="0.3">
      <c r="A30">
        <v>14</v>
      </c>
      <c r="B30" t="s">
        <v>37</v>
      </c>
      <c r="C30">
        <v>29</v>
      </c>
      <c r="D30" s="4">
        <f t="shared" si="0"/>
        <v>28.669013122988304</v>
      </c>
      <c r="E30" s="3">
        <v>0.05</v>
      </c>
    </row>
    <row r="31" spans="1:5" x14ac:dyDescent="0.3">
      <c r="A31">
        <v>14</v>
      </c>
      <c r="B31" t="s">
        <v>37</v>
      </c>
      <c r="C31">
        <v>30</v>
      </c>
      <c r="D31" s="4">
        <f t="shared" si="0"/>
        <v>30.118820364748593</v>
      </c>
      <c r="E31" s="3">
        <v>0.03</v>
      </c>
    </row>
    <row r="32" spans="1:5" x14ac:dyDescent="0.3">
      <c r="A32">
        <v>15</v>
      </c>
      <c r="B32" t="s">
        <v>14</v>
      </c>
      <c r="C32">
        <v>31</v>
      </c>
      <c r="D32" s="4">
        <f t="shared" si="0"/>
        <v>30.567504288716314</v>
      </c>
      <c r="E32" s="3">
        <v>1</v>
      </c>
    </row>
    <row r="33" spans="1:5" x14ac:dyDescent="0.3">
      <c r="A33">
        <v>16</v>
      </c>
      <c r="B33" t="s">
        <v>23</v>
      </c>
      <c r="C33">
        <v>32</v>
      </c>
      <c r="D33" s="4">
        <f t="shared" si="0"/>
        <v>31.015081762891349</v>
      </c>
      <c r="E33" s="3">
        <v>0.95</v>
      </c>
    </row>
    <row r="34" spans="1:5" x14ac:dyDescent="0.3">
      <c r="A34">
        <v>16</v>
      </c>
      <c r="B34" t="s">
        <v>23</v>
      </c>
      <c r="C34">
        <v>33</v>
      </c>
      <c r="D34" s="4">
        <f t="shared" ref="D34:D65" si="1">(C34/(1.98 + 0.015*C34^(2/3))+C34-A34)</f>
        <v>32.461568967268931</v>
      </c>
      <c r="E34" s="3">
        <v>0.01</v>
      </c>
    </row>
    <row r="35" spans="1:5" x14ac:dyDescent="0.3">
      <c r="A35">
        <v>16</v>
      </c>
      <c r="B35" t="s">
        <v>23</v>
      </c>
      <c r="C35">
        <v>34</v>
      </c>
      <c r="D35" s="4">
        <f t="shared" si="1"/>
        <v>33.906981441949213</v>
      </c>
      <c r="E35" s="3">
        <v>0.04</v>
      </c>
    </row>
    <row r="36" spans="1:5" x14ac:dyDescent="0.3">
      <c r="A36">
        <v>17</v>
      </c>
      <c r="B36" t="s">
        <v>22</v>
      </c>
      <c r="C36">
        <v>35</v>
      </c>
      <c r="D36" s="4">
        <f t="shared" si="1"/>
        <v>34.351334130539371</v>
      </c>
      <c r="E36" s="3">
        <v>0.75800000000000001</v>
      </c>
    </row>
    <row r="37" spans="1:5" x14ac:dyDescent="0.3">
      <c r="A37">
        <v>16</v>
      </c>
      <c r="B37" t="s">
        <v>23</v>
      </c>
      <c r="C37">
        <v>36</v>
      </c>
      <c r="D37" s="4">
        <f t="shared" si="1"/>
        <v>36.794641419432608</v>
      </c>
      <c r="E37" s="3">
        <v>0</v>
      </c>
    </row>
    <row r="38" spans="1:5" x14ac:dyDescent="0.3">
      <c r="A38">
        <v>17</v>
      </c>
      <c r="B38" t="s">
        <v>22</v>
      </c>
      <c r="C38">
        <v>37</v>
      </c>
      <c r="D38" s="4">
        <f t="shared" si="1"/>
        <v>37.236917173461208</v>
      </c>
      <c r="E38" s="3">
        <v>0.24</v>
      </c>
    </row>
    <row r="39" spans="1:5" x14ac:dyDescent="0.3">
      <c r="A39">
        <v>18</v>
      </c>
      <c r="B39" t="s">
        <v>13</v>
      </c>
      <c r="C39">
        <v>38</v>
      </c>
      <c r="D39" s="4">
        <f t="shared" si="1"/>
        <v>37.678174768349102</v>
      </c>
      <c r="E39" s="3">
        <v>1</v>
      </c>
    </row>
    <row r="40" spans="1:5" x14ac:dyDescent="0.3">
      <c r="A40">
        <v>19</v>
      </c>
      <c r="B40" t="s">
        <v>40</v>
      </c>
      <c r="C40">
        <v>39</v>
      </c>
      <c r="D40" s="4">
        <f t="shared" si="1"/>
        <v>38.118427120329244</v>
      </c>
      <c r="E40" s="3">
        <v>0.93</v>
      </c>
    </row>
    <row r="41" spans="1:5" x14ac:dyDescent="0.3">
      <c r="A41">
        <v>20</v>
      </c>
      <c r="B41" t="s">
        <v>21</v>
      </c>
      <c r="C41">
        <v>40</v>
      </c>
      <c r="D41" s="4">
        <f t="shared" si="1"/>
        <v>38.557686713240997</v>
      </c>
      <c r="E41" s="3">
        <v>0.96900000000000008</v>
      </c>
    </row>
    <row r="42" spans="1:5" x14ac:dyDescent="0.3">
      <c r="A42">
        <v>19</v>
      </c>
      <c r="B42" t="s">
        <v>40</v>
      </c>
      <c r="C42">
        <v>41</v>
      </c>
      <c r="D42" s="4">
        <f t="shared" si="1"/>
        <v>40.995965623380698</v>
      </c>
      <c r="E42" s="3">
        <v>7.0000000000000007E-2</v>
      </c>
    </row>
    <row r="43" spans="1:5" x14ac:dyDescent="0.3">
      <c r="A43">
        <v>20</v>
      </c>
      <c r="B43" t="s">
        <v>21</v>
      </c>
      <c r="C43">
        <v>42</v>
      </c>
      <c r="D43" s="4">
        <f t="shared" si="1"/>
        <v>41.433275542342741</v>
      </c>
      <c r="E43" s="3">
        <v>0.01</v>
      </c>
    </row>
    <row r="44" spans="1:5" x14ac:dyDescent="0.3">
      <c r="A44">
        <v>20</v>
      </c>
      <c r="B44" t="s">
        <v>21</v>
      </c>
      <c r="C44">
        <v>43</v>
      </c>
      <c r="D44" s="4">
        <f t="shared" si="1"/>
        <v>42.86962779805841</v>
      </c>
      <c r="E44" s="3">
        <v>0</v>
      </c>
    </row>
    <row r="45" spans="1:5" x14ac:dyDescent="0.3">
      <c r="A45">
        <v>20</v>
      </c>
      <c r="B45" t="s">
        <v>21</v>
      </c>
      <c r="C45">
        <v>44</v>
      </c>
      <c r="D45" s="4">
        <f t="shared" si="1"/>
        <v>44.305033374214048</v>
      </c>
      <c r="E45" s="3">
        <v>0.02</v>
      </c>
    </row>
    <row r="46" spans="1:5" x14ac:dyDescent="0.3">
      <c r="A46">
        <v>21</v>
      </c>
      <c r="B46" t="s">
        <v>12</v>
      </c>
      <c r="C46">
        <v>45</v>
      </c>
      <c r="D46" s="4">
        <f t="shared" si="1"/>
        <v>44.73950292820777</v>
      </c>
      <c r="E46" s="3">
        <v>1</v>
      </c>
    </row>
    <row r="47" spans="1:5" x14ac:dyDescent="0.3">
      <c r="A47">
        <v>22</v>
      </c>
      <c r="B47" t="s">
        <v>36</v>
      </c>
      <c r="C47">
        <v>46</v>
      </c>
      <c r="D47" s="4">
        <f t="shared" si="1"/>
        <v>45.173046807785383</v>
      </c>
      <c r="E47" s="3">
        <v>0.08</v>
      </c>
    </row>
    <row r="48" spans="1:5" x14ac:dyDescent="0.3">
      <c r="A48">
        <v>22</v>
      </c>
      <c r="B48" t="s">
        <v>36</v>
      </c>
      <c r="C48">
        <v>47</v>
      </c>
      <c r="D48" s="4">
        <f t="shared" si="1"/>
        <v>46.605675066479733</v>
      </c>
      <c r="E48" s="3">
        <v>0.08</v>
      </c>
    </row>
    <row r="49" spans="1:5" x14ac:dyDescent="0.3">
      <c r="A49">
        <v>22</v>
      </c>
      <c r="B49" t="s">
        <v>36</v>
      </c>
      <c r="C49">
        <v>48</v>
      </c>
      <c r="D49" s="4">
        <f t="shared" si="1"/>
        <v>48.037397477963367</v>
      </c>
      <c r="E49" s="3">
        <v>0.73499999999999999</v>
      </c>
    </row>
    <row r="50" spans="1:5" x14ac:dyDescent="0.3">
      <c r="A50">
        <v>22</v>
      </c>
      <c r="B50" t="s">
        <v>36</v>
      </c>
      <c r="C50">
        <v>49</v>
      </c>
      <c r="D50" s="4">
        <f t="shared" si="1"/>
        <v>49.468223549412585</v>
      </c>
      <c r="E50" s="3">
        <v>0.06</v>
      </c>
    </row>
    <row r="51" spans="1:5" x14ac:dyDescent="0.3">
      <c r="A51">
        <v>22</v>
      </c>
      <c r="B51" t="s">
        <v>36</v>
      </c>
      <c r="C51">
        <v>50</v>
      </c>
      <c r="D51" s="4">
        <f t="shared" si="1"/>
        <v>50.898162533969895</v>
      </c>
      <c r="E51" s="3">
        <v>0.05</v>
      </c>
    </row>
    <row r="52" spans="1:5" x14ac:dyDescent="0.3">
      <c r="A52">
        <v>23</v>
      </c>
      <c r="B52" t="s">
        <v>20</v>
      </c>
      <c r="C52">
        <v>51</v>
      </c>
      <c r="D52" s="4">
        <f t="shared" si="1"/>
        <v>51.327223442382916</v>
      </c>
      <c r="E52" s="3">
        <v>0.998</v>
      </c>
    </row>
    <row r="53" spans="1:5" x14ac:dyDescent="0.3">
      <c r="A53">
        <v>24</v>
      </c>
      <c r="B53" t="s">
        <v>29</v>
      </c>
      <c r="C53">
        <v>52</v>
      </c>
      <c r="D53" s="4">
        <f t="shared" si="1"/>
        <v>51.755415053889323</v>
      </c>
      <c r="E53" s="3">
        <v>0.83799999999999997</v>
      </c>
    </row>
    <row r="54" spans="1:5" x14ac:dyDescent="0.3">
      <c r="A54">
        <v>24</v>
      </c>
      <c r="B54" t="s">
        <v>29</v>
      </c>
      <c r="C54">
        <v>53</v>
      </c>
      <c r="D54" s="4">
        <f t="shared" si="1"/>
        <v>53.182745926410519</v>
      </c>
      <c r="E54" s="3">
        <v>0.1</v>
      </c>
    </row>
    <row r="55" spans="1:5" x14ac:dyDescent="0.3">
      <c r="A55">
        <v>26</v>
      </c>
      <c r="B55" t="s">
        <v>11</v>
      </c>
      <c r="C55">
        <v>54</v>
      </c>
      <c r="D55" s="4">
        <f t="shared" si="1"/>
        <v>52.609224406110386</v>
      </c>
      <c r="E55" s="3">
        <v>0.06</v>
      </c>
    </row>
    <row r="56" spans="1:5" x14ac:dyDescent="0.3">
      <c r="A56">
        <v>25</v>
      </c>
      <c r="B56" t="s">
        <v>76</v>
      </c>
      <c r="C56">
        <v>55</v>
      </c>
      <c r="D56" s="4">
        <f t="shared" si="1"/>
        <v>55.034858636369705</v>
      </c>
      <c r="E56" s="3">
        <v>1</v>
      </c>
    </row>
    <row r="57" spans="1:5" x14ac:dyDescent="0.3">
      <c r="A57">
        <v>26</v>
      </c>
      <c r="B57" t="s">
        <v>11</v>
      </c>
      <c r="C57">
        <v>56</v>
      </c>
      <c r="D57" s="4">
        <f t="shared" si="1"/>
        <v>55.459656566222208</v>
      </c>
      <c r="E57" s="3">
        <v>0.91799999999999993</v>
      </c>
    </row>
    <row r="58" spans="1:5" x14ac:dyDescent="0.3">
      <c r="A58">
        <v>26</v>
      </c>
      <c r="B58" t="s">
        <v>11</v>
      </c>
      <c r="C58">
        <v>57</v>
      </c>
      <c r="D58" s="4">
        <f t="shared" si="1"/>
        <v>56.883625958293649</v>
      </c>
      <c r="E58" s="3">
        <v>0.02</v>
      </c>
    </row>
    <row r="59" spans="1:5" x14ac:dyDescent="0.3">
      <c r="A59">
        <v>28</v>
      </c>
      <c r="B59" t="s">
        <v>46</v>
      </c>
      <c r="C59">
        <v>58</v>
      </c>
      <c r="D59" s="4">
        <f t="shared" si="1"/>
        <v>56.306774396281611</v>
      </c>
      <c r="E59" s="3">
        <v>0.68299999999999994</v>
      </c>
    </row>
    <row r="60" spans="1:5" x14ac:dyDescent="0.3">
      <c r="A60">
        <v>27</v>
      </c>
      <c r="B60" t="s">
        <v>48</v>
      </c>
      <c r="C60">
        <v>59</v>
      </c>
      <c r="D60" s="4">
        <f t="shared" si="1"/>
        <v>58.729109292009994</v>
      </c>
      <c r="E60" s="3">
        <v>1</v>
      </c>
    </row>
    <row r="61" spans="1:5" x14ac:dyDescent="0.3">
      <c r="A61">
        <v>28</v>
      </c>
      <c r="B61" t="s">
        <v>46</v>
      </c>
      <c r="C61">
        <v>60</v>
      </c>
      <c r="D61" s="4">
        <f t="shared" si="1"/>
        <v>59.150637892089406</v>
      </c>
      <c r="E61" s="3">
        <v>0.26</v>
      </c>
    </row>
    <row r="62" spans="1:5" x14ac:dyDescent="0.3">
      <c r="A62">
        <v>28</v>
      </c>
      <c r="B62" t="s">
        <v>46</v>
      </c>
      <c r="C62">
        <v>61</v>
      </c>
      <c r="D62" s="4">
        <f t="shared" si="1"/>
        <v>60.571367284211789</v>
      </c>
      <c r="E62" s="3">
        <v>0.01</v>
      </c>
    </row>
    <row r="63" spans="1:5" x14ac:dyDescent="0.3">
      <c r="A63">
        <v>28</v>
      </c>
      <c r="B63" t="s">
        <v>46</v>
      </c>
      <c r="C63">
        <v>62</v>
      </c>
      <c r="D63" s="4">
        <f t="shared" si="1"/>
        <v>61.991304403104976</v>
      </c>
      <c r="E63" s="3">
        <v>0.04</v>
      </c>
    </row>
    <row r="64" spans="1:5" x14ac:dyDescent="0.3">
      <c r="A64">
        <v>29</v>
      </c>
      <c r="B64" t="s">
        <v>19</v>
      </c>
      <c r="C64">
        <v>63</v>
      </c>
      <c r="D64" s="4">
        <f t="shared" si="1"/>
        <v>62.410456036170842</v>
      </c>
      <c r="E64" s="3">
        <v>0.69099999999999995</v>
      </c>
    </row>
    <row r="65" spans="1:5" x14ac:dyDescent="0.3">
      <c r="A65">
        <v>30</v>
      </c>
      <c r="B65" t="s">
        <v>77</v>
      </c>
      <c r="C65">
        <v>64</v>
      </c>
      <c r="D65" s="4">
        <f t="shared" si="1"/>
        <v>62.828828828828833</v>
      </c>
      <c r="E65" s="3">
        <v>0.49</v>
      </c>
    </row>
    <row r="66" spans="1:5" x14ac:dyDescent="0.3">
      <c r="A66">
        <v>29</v>
      </c>
      <c r="B66" t="s">
        <v>19</v>
      </c>
      <c r="C66">
        <v>65</v>
      </c>
      <c r="D66" s="4">
        <f t="shared" ref="D66:D97" si="2">(C66/(1.98 + 0.015*C66^(2/3))+C66-A66)</f>
        <v>65.246429289584484</v>
      </c>
      <c r="E66" s="3">
        <v>0.31</v>
      </c>
    </row>
    <row r="67" spans="1:5" x14ac:dyDescent="0.3">
      <c r="A67">
        <v>30</v>
      </c>
      <c r="B67" t="s">
        <v>77</v>
      </c>
      <c r="C67">
        <v>66</v>
      </c>
      <c r="D67" s="4">
        <f t="shared" si="2"/>
        <v>65.663263794841257</v>
      </c>
      <c r="E67" s="3">
        <v>0.28000000000000003</v>
      </c>
    </row>
    <row r="68" spans="1:5" x14ac:dyDescent="0.3">
      <c r="A68">
        <v>30</v>
      </c>
      <c r="B68" t="s">
        <v>77</v>
      </c>
      <c r="C68">
        <v>67</v>
      </c>
      <c r="D68" s="4">
        <f t="shared" si="2"/>
        <v>67.079338593472386</v>
      </c>
      <c r="E68" s="3">
        <v>0.04</v>
      </c>
    </row>
    <row r="69" spans="1:5" x14ac:dyDescent="0.3">
      <c r="A69">
        <v>30</v>
      </c>
      <c r="B69" t="s">
        <v>77</v>
      </c>
      <c r="C69">
        <v>68</v>
      </c>
      <c r="D69" s="4">
        <f t="shared" si="2"/>
        <v>68.494659811168276</v>
      </c>
      <c r="E69" s="3">
        <v>0.18</v>
      </c>
    </row>
    <row r="70" spans="1:5" x14ac:dyDescent="0.3">
      <c r="A70">
        <v>31</v>
      </c>
      <c r="B70" t="s">
        <v>3</v>
      </c>
      <c r="C70">
        <v>69</v>
      </c>
      <c r="D70" s="4">
        <f t="shared" si="2"/>
        <v>68.909233454573382</v>
      </c>
      <c r="E70" s="3">
        <v>0.6</v>
      </c>
    </row>
    <row r="71" spans="1:5" x14ac:dyDescent="0.3">
      <c r="A71">
        <v>32</v>
      </c>
      <c r="B71" t="s">
        <v>39</v>
      </c>
      <c r="C71">
        <v>70</v>
      </c>
      <c r="D71" s="4">
        <f t="shared" si="2"/>
        <v>69.323065415226054</v>
      </c>
      <c r="E71" s="3">
        <v>0.21</v>
      </c>
    </row>
    <row r="72" spans="1:5" x14ac:dyDescent="0.3">
      <c r="A72">
        <v>31</v>
      </c>
      <c r="B72" t="s">
        <v>3</v>
      </c>
      <c r="C72">
        <v>71</v>
      </c>
      <c r="D72" s="4">
        <f t="shared" si="2"/>
        <v>71.736161473313075</v>
      </c>
      <c r="E72" s="3">
        <v>0.4</v>
      </c>
    </row>
    <row r="73" spans="1:5" x14ac:dyDescent="0.3">
      <c r="A73">
        <v>32</v>
      </c>
      <c r="B73" t="s">
        <v>39</v>
      </c>
      <c r="C73">
        <v>72</v>
      </c>
      <c r="D73" s="4">
        <f t="shared" si="2"/>
        <v>72.14852730125051</v>
      </c>
      <c r="E73" s="3">
        <v>0.27</v>
      </c>
    </row>
    <row r="74" spans="1:5" x14ac:dyDescent="0.3">
      <c r="A74">
        <v>32</v>
      </c>
      <c r="B74" t="s">
        <v>39</v>
      </c>
      <c r="C74">
        <v>73</v>
      </c>
      <c r="D74" s="4">
        <f t="shared" si="2"/>
        <v>73.560168467100794</v>
      </c>
      <c r="E74" s="3">
        <v>0.08</v>
      </c>
    </row>
    <row r="75" spans="1:5" x14ac:dyDescent="0.3">
      <c r="A75">
        <v>32</v>
      </c>
      <c r="B75" t="s">
        <v>39</v>
      </c>
      <c r="C75">
        <v>74</v>
      </c>
      <c r="D75" s="4">
        <f t="shared" si="2"/>
        <v>74.971090437836267</v>
      </c>
      <c r="E75" s="3">
        <v>0.36700000000000005</v>
      </c>
    </row>
    <row r="76" spans="1:5" x14ac:dyDescent="0.3">
      <c r="A76">
        <v>33</v>
      </c>
      <c r="B76" t="s">
        <v>10</v>
      </c>
      <c r="C76">
        <v>75</v>
      </c>
      <c r="D76" s="4">
        <f t="shared" si="2"/>
        <v>75.381298582457347</v>
      </c>
      <c r="E76" s="3">
        <v>1</v>
      </c>
    </row>
    <row r="77" spans="1:5" x14ac:dyDescent="0.3">
      <c r="A77">
        <v>34</v>
      </c>
      <c r="B77" t="s">
        <v>45</v>
      </c>
      <c r="C77">
        <v>76</v>
      </c>
      <c r="D77" s="4">
        <f t="shared" si="2"/>
        <v>75.790798174974469</v>
      </c>
      <c r="E77" s="3">
        <v>0.09</v>
      </c>
    </row>
    <row r="78" spans="1:5" x14ac:dyDescent="0.3">
      <c r="A78">
        <v>34</v>
      </c>
      <c r="B78" t="s">
        <v>45</v>
      </c>
      <c r="C78">
        <v>77</v>
      </c>
      <c r="D78" s="4">
        <f t="shared" si="2"/>
        <v>77.199594397260825</v>
      </c>
      <c r="E78" s="3">
        <v>0.08</v>
      </c>
    </row>
    <row r="79" spans="1:5" x14ac:dyDescent="0.3">
      <c r="A79">
        <v>34</v>
      </c>
      <c r="B79" t="s">
        <v>45</v>
      </c>
      <c r="C79">
        <v>78</v>
      </c>
      <c r="D79" s="4">
        <f t="shared" si="2"/>
        <v>78.607692341783533</v>
      </c>
      <c r="E79" s="3">
        <v>0.24</v>
      </c>
    </row>
    <row r="80" spans="1:5" x14ac:dyDescent="0.3">
      <c r="A80">
        <v>35</v>
      </c>
      <c r="B80" t="s">
        <v>18</v>
      </c>
      <c r="C80">
        <v>79</v>
      </c>
      <c r="D80" s="4">
        <f t="shared" si="2"/>
        <v>79.01509701421972</v>
      </c>
      <c r="E80" s="3">
        <v>0.51</v>
      </c>
    </row>
    <row r="81" spans="1:5" x14ac:dyDescent="0.3">
      <c r="A81">
        <v>34</v>
      </c>
      <c r="B81" t="s">
        <v>45</v>
      </c>
      <c r="C81">
        <v>80</v>
      </c>
      <c r="D81" s="4">
        <f t="shared" si="2"/>
        <v>81.421813335963861</v>
      </c>
      <c r="E81" s="3">
        <v>0.498</v>
      </c>
    </row>
    <row r="82" spans="1:5" x14ac:dyDescent="0.3">
      <c r="A82">
        <v>35</v>
      </c>
      <c r="B82" t="s">
        <v>18</v>
      </c>
      <c r="C82">
        <v>81</v>
      </c>
      <c r="D82" s="4">
        <f t="shared" si="2"/>
        <v>81.82784614653221</v>
      </c>
      <c r="E82" s="3">
        <v>0.49</v>
      </c>
    </row>
    <row r="83" spans="1:5" x14ac:dyDescent="0.3">
      <c r="A83">
        <v>36</v>
      </c>
      <c r="B83" t="s">
        <v>28</v>
      </c>
      <c r="C83">
        <v>82</v>
      </c>
      <c r="D83" s="4">
        <f t="shared" si="2"/>
        <v>82.233200205869764</v>
      </c>
      <c r="E83" s="3">
        <v>0.12</v>
      </c>
    </row>
    <row r="84" spans="1:5" x14ac:dyDescent="0.3">
      <c r="A84">
        <v>36</v>
      </c>
      <c r="B84" t="s">
        <v>28</v>
      </c>
      <c r="C84">
        <v>83</v>
      </c>
      <c r="D84" s="4">
        <f t="shared" si="2"/>
        <v>83.637880196564794</v>
      </c>
      <c r="E84" s="3">
        <v>0.12</v>
      </c>
    </row>
    <row r="85" spans="1:5" x14ac:dyDescent="0.3">
      <c r="A85">
        <v>36</v>
      </c>
      <c r="B85" t="s">
        <v>28</v>
      </c>
      <c r="C85">
        <v>84</v>
      </c>
      <c r="D85" s="4">
        <f t="shared" si="2"/>
        <v>85.041890725975861</v>
      </c>
      <c r="E85" s="3">
        <v>0.56999999999999995</v>
      </c>
    </row>
    <row r="86" spans="1:5" x14ac:dyDescent="0.3">
      <c r="A86">
        <v>37</v>
      </c>
      <c r="B86" t="s">
        <v>61</v>
      </c>
      <c r="C86">
        <v>85</v>
      </c>
      <c r="D86" s="4">
        <f t="shared" si="2"/>
        <v>85.44523632827574</v>
      </c>
      <c r="E86" s="3">
        <v>0.72199999999999998</v>
      </c>
    </row>
    <row r="87" spans="1:5" x14ac:dyDescent="0.3">
      <c r="A87">
        <v>36</v>
      </c>
      <c r="B87" t="s">
        <v>28</v>
      </c>
      <c r="C87">
        <v>86</v>
      </c>
      <c r="D87" s="4">
        <f t="shared" si="2"/>
        <v>87.847921466416338</v>
      </c>
      <c r="E87" s="3">
        <v>0.17</v>
      </c>
    </row>
    <row r="88" spans="1:5" x14ac:dyDescent="0.3">
      <c r="A88">
        <v>37</v>
      </c>
      <c r="B88" t="s">
        <v>61</v>
      </c>
      <c r="C88">
        <v>87</v>
      </c>
      <c r="D88" s="4">
        <f t="shared" si="2"/>
        <v>88.249950534018666</v>
      </c>
      <c r="E88" s="3">
        <v>0.28000000000000003</v>
      </c>
    </row>
    <row r="89" spans="1:5" x14ac:dyDescent="0.3">
      <c r="A89">
        <v>38</v>
      </c>
      <c r="B89" t="s">
        <v>51</v>
      </c>
      <c r="C89">
        <v>88</v>
      </c>
      <c r="D89" s="4">
        <f t="shared" si="2"/>
        <v>88.651327857191603</v>
      </c>
      <c r="E89" s="3">
        <v>0.82599999999999996</v>
      </c>
    </row>
    <row r="90" spans="1:5" x14ac:dyDescent="0.3">
      <c r="A90">
        <v>39</v>
      </c>
      <c r="B90" t="s">
        <v>79</v>
      </c>
      <c r="C90">
        <v>89</v>
      </c>
      <c r="D90" s="4">
        <f t="shared" si="2"/>
        <v>89.052057696282759</v>
      </c>
      <c r="E90" s="3">
        <v>1</v>
      </c>
    </row>
    <row r="91" spans="1:5" x14ac:dyDescent="0.3">
      <c r="A91">
        <v>40</v>
      </c>
      <c r="B91" t="s">
        <v>80</v>
      </c>
      <c r="C91">
        <v>90</v>
      </c>
      <c r="D91" s="4">
        <f t="shared" si="2"/>
        <v>89.45214424756486</v>
      </c>
      <c r="E91" s="3">
        <v>0.51500000000000001</v>
      </c>
    </row>
    <row r="92" spans="1:5" x14ac:dyDescent="0.3">
      <c r="A92">
        <v>40</v>
      </c>
      <c r="B92" t="s">
        <v>80</v>
      </c>
      <c r="C92">
        <v>91</v>
      </c>
      <c r="D92" s="4">
        <f t="shared" si="2"/>
        <v>90.851591644860633</v>
      </c>
      <c r="E92" s="3">
        <v>0.11</v>
      </c>
    </row>
    <row r="93" spans="1:5" x14ac:dyDescent="0.3">
      <c r="A93">
        <v>40</v>
      </c>
      <c r="B93" t="s">
        <v>80</v>
      </c>
      <c r="C93">
        <v>92</v>
      </c>
      <c r="D93" s="4">
        <f t="shared" si="2"/>
        <v>92.250403961109157</v>
      </c>
      <c r="E93" s="3">
        <v>0.17</v>
      </c>
    </row>
    <row r="94" spans="1:5" x14ac:dyDescent="0.3">
      <c r="A94">
        <v>41</v>
      </c>
      <c r="B94" t="s">
        <v>81</v>
      </c>
      <c r="C94">
        <v>93</v>
      </c>
      <c r="D94" s="4">
        <f t="shared" si="2"/>
        <v>92.648585209876387</v>
      </c>
      <c r="E94" s="3">
        <v>1</v>
      </c>
    </row>
    <row r="95" spans="1:5" x14ac:dyDescent="0.3">
      <c r="A95">
        <v>40</v>
      </c>
      <c r="B95" t="s">
        <v>80</v>
      </c>
      <c r="C95">
        <v>94</v>
      </c>
      <c r="D95" s="4">
        <f t="shared" si="2"/>
        <v>95.046139346812339</v>
      </c>
      <c r="E95" s="3">
        <v>0.17</v>
      </c>
    </row>
    <row r="96" spans="1:5" x14ac:dyDescent="0.3">
      <c r="A96">
        <v>42</v>
      </c>
      <c r="B96" t="s">
        <v>62</v>
      </c>
      <c r="C96">
        <v>95</v>
      </c>
      <c r="D96" s="4">
        <f t="shared" si="2"/>
        <v>94.443070271057564</v>
      </c>
      <c r="E96" s="3">
        <v>0.16</v>
      </c>
    </row>
    <row r="97" spans="1:5" x14ac:dyDescent="0.3">
      <c r="A97">
        <v>42</v>
      </c>
      <c r="B97" t="s">
        <v>62</v>
      </c>
      <c r="C97">
        <v>96</v>
      </c>
      <c r="D97" s="4">
        <f t="shared" si="2"/>
        <v>95.839381826600942</v>
      </c>
      <c r="E97" s="3">
        <v>0.17</v>
      </c>
    </row>
    <row r="98" spans="1:5" x14ac:dyDescent="0.3">
      <c r="A98">
        <v>42</v>
      </c>
      <c r="B98" t="s">
        <v>62</v>
      </c>
      <c r="C98">
        <v>97</v>
      </c>
      <c r="D98" s="4">
        <f t="shared" ref="D98:D128" si="3">(C98/(1.98 + 0.015*C98^(2/3))+C98-A98)</f>
        <v>97.235077803591309</v>
      </c>
      <c r="E98" s="3">
        <v>0.1</v>
      </c>
    </row>
    <row r="99" spans="1:5" x14ac:dyDescent="0.3">
      <c r="A99">
        <v>42</v>
      </c>
      <c r="B99" t="s">
        <v>62</v>
      </c>
      <c r="C99">
        <v>98</v>
      </c>
      <c r="D99" s="4">
        <f t="shared" si="3"/>
        <v>98.630161939604534</v>
      </c>
      <c r="E99" s="3">
        <v>0.24299999999999999</v>
      </c>
    </row>
    <row r="100" spans="1:5" x14ac:dyDescent="0.3">
      <c r="A100">
        <v>44</v>
      </c>
      <c r="B100" t="s">
        <v>33</v>
      </c>
      <c r="C100">
        <v>99</v>
      </c>
      <c r="D100" s="4">
        <f t="shared" si="3"/>
        <v>98.024637920868315</v>
      </c>
      <c r="E100" s="3">
        <v>0.13</v>
      </c>
    </row>
    <row r="101" spans="1:5" x14ac:dyDescent="0.3">
      <c r="A101">
        <v>44</v>
      </c>
      <c r="B101" t="s">
        <v>33</v>
      </c>
      <c r="C101">
        <v>100</v>
      </c>
      <c r="D101" s="4">
        <f t="shared" si="3"/>
        <v>99.418509383446548</v>
      </c>
      <c r="E101" s="3">
        <v>0.13</v>
      </c>
    </row>
    <row r="102" spans="1:5" x14ac:dyDescent="0.3">
      <c r="A102">
        <v>44</v>
      </c>
      <c r="B102" t="s">
        <v>33</v>
      </c>
      <c r="C102">
        <v>101</v>
      </c>
      <c r="D102" s="4">
        <f t="shared" si="3"/>
        <v>100.81177991438463</v>
      </c>
      <c r="E102" s="3">
        <v>0.17</v>
      </c>
    </row>
    <row r="103" spans="1:5" x14ac:dyDescent="0.3">
      <c r="A103">
        <v>44</v>
      </c>
      <c r="B103" t="s">
        <v>33</v>
      </c>
      <c r="C103">
        <v>102</v>
      </c>
      <c r="D103" s="4">
        <f t="shared" si="3"/>
        <v>102.20445305281777</v>
      </c>
      <c r="E103" s="3">
        <v>0.315</v>
      </c>
    </row>
    <row r="104" spans="1:5" x14ac:dyDescent="0.3">
      <c r="A104">
        <v>45</v>
      </c>
      <c r="B104" t="s">
        <v>82</v>
      </c>
      <c r="C104">
        <v>103</v>
      </c>
      <c r="D104" s="4">
        <f t="shared" si="3"/>
        <v>102.59653229104367</v>
      </c>
      <c r="E104" s="3">
        <v>1</v>
      </c>
    </row>
    <row r="105" spans="1:5" x14ac:dyDescent="0.3">
      <c r="A105">
        <v>44</v>
      </c>
      <c r="B105" t="s">
        <v>33</v>
      </c>
      <c r="C105">
        <v>104</v>
      </c>
      <c r="D105" s="4">
        <f t="shared" si="3"/>
        <v>104.98802107556111</v>
      </c>
      <c r="E105" s="3">
        <v>0.18</v>
      </c>
    </row>
    <row r="106" spans="1:5" x14ac:dyDescent="0.3">
      <c r="A106">
        <v>46</v>
      </c>
      <c r="B106" t="s">
        <v>35</v>
      </c>
      <c r="C106">
        <v>105</v>
      </c>
      <c r="D106" s="4">
        <f t="shared" si="3"/>
        <v>104.37892280807571</v>
      </c>
      <c r="E106" s="3">
        <v>0.22</v>
      </c>
    </row>
    <row r="107" spans="1:5" x14ac:dyDescent="0.3">
      <c r="A107">
        <v>46</v>
      </c>
      <c r="B107" t="s">
        <v>35</v>
      </c>
      <c r="C107">
        <v>106</v>
      </c>
      <c r="D107" s="4">
        <f t="shared" si="3"/>
        <v>105.76924084647442</v>
      </c>
      <c r="E107" s="3">
        <v>0.27300000000000002</v>
      </c>
    </row>
    <row r="108" spans="1:5" x14ac:dyDescent="0.3">
      <c r="A108">
        <v>47</v>
      </c>
      <c r="B108" t="s">
        <v>9</v>
      </c>
      <c r="C108">
        <v>107</v>
      </c>
      <c r="D108" s="4">
        <f t="shared" si="3"/>
        <v>106.15897850576977</v>
      </c>
      <c r="E108" s="3">
        <v>0.52</v>
      </c>
    </row>
    <row r="109" spans="1:5" x14ac:dyDescent="0.3">
      <c r="A109">
        <v>46</v>
      </c>
      <c r="B109" t="s">
        <v>35</v>
      </c>
      <c r="C109">
        <v>108</v>
      </c>
      <c r="D109" s="4">
        <f t="shared" si="3"/>
        <v>108.5481390590154</v>
      </c>
      <c r="E109" s="3">
        <v>0.26</v>
      </c>
    </row>
    <row r="110" spans="1:5" x14ac:dyDescent="0.3">
      <c r="A110">
        <v>47</v>
      </c>
      <c r="B110" t="s">
        <v>9</v>
      </c>
      <c r="C110">
        <v>109</v>
      </c>
      <c r="D110" s="4">
        <f t="shared" si="3"/>
        <v>108.93672573819362</v>
      </c>
      <c r="E110" s="3">
        <v>0.48200000000000004</v>
      </c>
    </row>
    <row r="111" spans="1:5" x14ac:dyDescent="0.3">
      <c r="A111">
        <v>46</v>
      </c>
      <c r="B111" t="s">
        <v>35</v>
      </c>
      <c r="C111">
        <v>110</v>
      </c>
      <c r="D111" s="4">
        <f t="shared" si="3"/>
        <v>111.32474173507646</v>
      </c>
      <c r="E111" s="3">
        <v>0.12</v>
      </c>
    </row>
    <row r="112" spans="1:5" x14ac:dyDescent="0.3">
      <c r="A112">
        <v>48</v>
      </c>
      <c r="B112" t="s">
        <v>83</v>
      </c>
      <c r="C112">
        <v>111</v>
      </c>
      <c r="D112" s="4">
        <f t="shared" si="3"/>
        <v>110.71219020206095</v>
      </c>
      <c r="E112" s="3">
        <v>0.13</v>
      </c>
    </row>
    <row r="113" spans="1:5" x14ac:dyDescent="0.3">
      <c r="A113">
        <v>48</v>
      </c>
      <c r="B113" t="s">
        <v>83</v>
      </c>
      <c r="C113">
        <v>112</v>
      </c>
      <c r="D113" s="4">
        <f t="shared" si="3"/>
        <v>112.09907425297988</v>
      </c>
      <c r="E113" s="3">
        <v>0.24</v>
      </c>
    </row>
    <row r="114" spans="1:5" x14ac:dyDescent="0.3">
      <c r="A114">
        <v>49</v>
      </c>
      <c r="B114" t="s">
        <v>16</v>
      </c>
      <c r="C114">
        <v>113</v>
      </c>
      <c r="D114" s="4">
        <f t="shared" si="3"/>
        <v>112.48539696388872</v>
      </c>
      <c r="E114" s="3">
        <v>0.04</v>
      </c>
    </row>
    <row r="115" spans="1:5" x14ac:dyDescent="0.3">
      <c r="A115">
        <v>48</v>
      </c>
      <c r="B115" t="s">
        <v>83</v>
      </c>
      <c r="C115">
        <v>114</v>
      </c>
      <c r="D115" s="4">
        <f t="shared" si="3"/>
        <v>114.87116137382981</v>
      </c>
      <c r="E115" s="3">
        <v>0.28699999999999998</v>
      </c>
    </row>
    <row r="116" spans="1:5" x14ac:dyDescent="0.3">
      <c r="A116">
        <v>49</v>
      </c>
      <c r="B116" t="s">
        <v>16</v>
      </c>
      <c r="C116">
        <v>115</v>
      </c>
      <c r="D116" s="4">
        <f t="shared" si="3"/>
        <v>115.25637048557473</v>
      </c>
      <c r="E116" s="3">
        <v>0.95700000000000007</v>
      </c>
    </row>
    <row r="117" spans="1:5" x14ac:dyDescent="0.3">
      <c r="A117">
        <v>50</v>
      </c>
      <c r="B117" t="s">
        <v>26</v>
      </c>
      <c r="C117">
        <v>116</v>
      </c>
      <c r="D117" s="4">
        <f t="shared" si="3"/>
        <v>115.64102726634522</v>
      </c>
      <c r="E117" s="3">
        <v>0.15</v>
      </c>
    </row>
    <row r="118" spans="1:5" x14ac:dyDescent="0.3">
      <c r="A118">
        <v>50</v>
      </c>
      <c r="B118" t="s">
        <v>26</v>
      </c>
      <c r="C118">
        <v>117</v>
      </c>
      <c r="D118" s="4">
        <f t="shared" si="3"/>
        <v>117.02513464851395</v>
      </c>
      <c r="E118" s="3">
        <v>0.08</v>
      </c>
    </row>
    <row r="119" spans="1:5" x14ac:dyDescent="0.3">
      <c r="A119">
        <v>50</v>
      </c>
      <c r="B119" t="s">
        <v>26</v>
      </c>
      <c r="C119">
        <v>118</v>
      </c>
      <c r="D119" s="4">
        <f t="shared" si="3"/>
        <v>118.4086955302858</v>
      </c>
      <c r="E119" s="3">
        <v>0.24</v>
      </c>
    </row>
    <row r="120" spans="1:5" x14ac:dyDescent="0.3">
      <c r="A120">
        <v>50</v>
      </c>
      <c r="B120" t="s">
        <v>26</v>
      </c>
      <c r="C120">
        <v>119</v>
      </c>
      <c r="D120" s="4">
        <f t="shared" si="3"/>
        <v>119.79171277635993</v>
      </c>
      <c r="E120" s="3">
        <v>0.09</v>
      </c>
    </row>
    <row r="121" spans="1:5" x14ac:dyDescent="0.3">
      <c r="A121">
        <v>50</v>
      </c>
      <c r="B121" t="s">
        <v>26</v>
      </c>
      <c r="C121">
        <v>120</v>
      </c>
      <c r="D121" s="4">
        <f t="shared" si="3"/>
        <v>121.17418921857393</v>
      </c>
      <c r="E121" s="3">
        <v>0.32600000000000001</v>
      </c>
    </row>
    <row r="122" spans="1:5" x14ac:dyDescent="0.3">
      <c r="A122">
        <v>51</v>
      </c>
      <c r="B122" t="s">
        <v>43</v>
      </c>
      <c r="C122">
        <v>121</v>
      </c>
      <c r="D122" s="4">
        <f t="shared" si="3"/>
        <v>121.55612765653004</v>
      </c>
      <c r="E122" s="3">
        <v>0.57200000000000006</v>
      </c>
    </row>
    <row r="123" spans="1:5" x14ac:dyDescent="0.3">
      <c r="A123">
        <v>50</v>
      </c>
      <c r="B123" t="s">
        <v>26</v>
      </c>
      <c r="C123">
        <v>122</v>
      </c>
      <c r="D123" s="4">
        <f t="shared" si="3"/>
        <v>123.93753085820498</v>
      </c>
      <c r="E123" s="3">
        <v>0.05</v>
      </c>
    </row>
    <row r="124" spans="1:5" x14ac:dyDescent="0.3">
      <c r="A124">
        <v>51</v>
      </c>
      <c r="B124" t="s">
        <v>43</v>
      </c>
      <c r="C124">
        <v>123</v>
      </c>
      <c r="D124" s="4">
        <f t="shared" si="3"/>
        <v>124.31840156054284</v>
      </c>
      <c r="E124" s="3">
        <v>0.43</v>
      </c>
    </row>
    <row r="125" spans="1:5" x14ac:dyDescent="0.3">
      <c r="A125">
        <v>50</v>
      </c>
      <c r="B125" t="s">
        <v>26</v>
      </c>
      <c r="C125">
        <v>124</v>
      </c>
      <c r="D125" s="4">
        <f t="shared" si="3"/>
        <v>126.69874247003244</v>
      </c>
      <c r="E125" s="3">
        <v>0.06</v>
      </c>
    </row>
    <row r="126" spans="1:5" x14ac:dyDescent="0.3">
      <c r="A126">
        <v>52</v>
      </c>
      <c r="B126" t="s">
        <v>84</v>
      </c>
      <c r="C126">
        <v>125</v>
      </c>
      <c r="D126" s="4">
        <f t="shared" si="3"/>
        <v>126.07855626326963</v>
      </c>
      <c r="E126" s="3">
        <v>7.0000000000000007E-2</v>
      </c>
    </row>
    <row r="127" spans="1:5" x14ac:dyDescent="0.3">
      <c r="A127">
        <v>52</v>
      </c>
      <c r="B127" t="s">
        <v>84</v>
      </c>
      <c r="C127">
        <v>126</v>
      </c>
      <c r="D127" s="4">
        <f t="shared" si="3"/>
        <v>127.45784558750452</v>
      </c>
      <c r="E127" s="3">
        <v>0.19</v>
      </c>
    </row>
    <row r="128" spans="1:5" x14ac:dyDescent="0.3">
      <c r="A128">
        <v>53</v>
      </c>
      <c r="B128" t="s">
        <v>55</v>
      </c>
      <c r="C128">
        <v>127</v>
      </c>
      <c r="D128" s="4">
        <f t="shared" si="3"/>
        <v>127.83661306117463</v>
      </c>
      <c r="E128" s="3">
        <v>1</v>
      </c>
    </row>
    <row r="129" spans="1:5" x14ac:dyDescent="0.3">
      <c r="A129">
        <v>52</v>
      </c>
      <c r="B129" t="s">
        <v>84</v>
      </c>
      <c r="C129">
        <v>128</v>
      </c>
      <c r="D129" s="4">
        <f>(C129/(1.98 + 0.015*C129^(2/3))+C129-A129)</f>
        <v>130.21486127442449</v>
      </c>
      <c r="E129" s="3">
        <v>0.317</v>
      </c>
    </row>
    <row r="130" spans="1:5" x14ac:dyDescent="0.3">
      <c r="A130">
        <v>54</v>
      </c>
      <c r="B130" t="s">
        <v>85</v>
      </c>
      <c r="C130">
        <v>129</v>
      </c>
      <c r="D130" s="4">
        <f t="shared" ref="D130:D160" si="4">(C130/(1.98 + 0.015*C130^(2/3))+C130-A130)</f>
        <v>129.59259278961159</v>
      </c>
      <c r="E130" s="3">
        <v>0.26</v>
      </c>
    </row>
    <row r="131" spans="1:5" x14ac:dyDescent="0.3">
      <c r="A131">
        <v>52</v>
      </c>
      <c r="B131" t="s">
        <v>84</v>
      </c>
      <c r="C131">
        <v>130</v>
      </c>
      <c r="D131" s="4">
        <f t="shared" si="4"/>
        <v>132.96981014179988</v>
      </c>
      <c r="E131" s="3">
        <v>0.34</v>
      </c>
    </row>
    <row r="132" spans="1:5" x14ac:dyDescent="0.3">
      <c r="A132">
        <v>54</v>
      </c>
      <c r="B132" t="s">
        <v>85</v>
      </c>
      <c r="C132">
        <v>131</v>
      </c>
      <c r="D132" s="4">
        <f t="shared" si="4"/>
        <v>132.34651583924045</v>
      </c>
      <c r="E132" s="3">
        <v>0.21</v>
      </c>
    </row>
    <row r="133" spans="1:5" x14ac:dyDescent="0.3">
      <c r="A133">
        <v>54</v>
      </c>
      <c r="B133" t="s">
        <v>85</v>
      </c>
      <c r="C133">
        <v>132</v>
      </c>
      <c r="D133" s="4">
        <f t="shared" si="4"/>
        <v>133.72271236384063</v>
      </c>
      <c r="E133" s="3">
        <v>0.26899999999999996</v>
      </c>
    </row>
    <row r="134" spans="1:5" x14ac:dyDescent="0.3">
      <c r="A134">
        <v>55</v>
      </c>
      <c r="B134" t="s">
        <v>58</v>
      </c>
      <c r="C134">
        <v>133</v>
      </c>
      <c r="D134" s="4">
        <f t="shared" si="4"/>
        <v>134.09840217162099</v>
      </c>
      <c r="E134" s="3">
        <v>1</v>
      </c>
    </row>
    <row r="135" spans="1:5" x14ac:dyDescent="0.3">
      <c r="A135">
        <v>56</v>
      </c>
      <c r="B135" t="s">
        <v>78</v>
      </c>
      <c r="C135">
        <v>134</v>
      </c>
      <c r="D135" s="4">
        <f t="shared" si="4"/>
        <v>134.47358769316156</v>
      </c>
      <c r="E135" s="3">
        <v>0.02</v>
      </c>
    </row>
    <row r="136" spans="1:5" x14ac:dyDescent="0.3">
      <c r="A136">
        <v>56</v>
      </c>
      <c r="B136" t="s">
        <v>78</v>
      </c>
      <c r="C136">
        <v>135</v>
      </c>
      <c r="D136" s="4">
        <f t="shared" si="4"/>
        <v>135.84827133403672</v>
      </c>
      <c r="E136" s="3">
        <v>7.0000000000000007E-2</v>
      </c>
    </row>
    <row r="137" spans="1:5" x14ac:dyDescent="0.3">
      <c r="A137">
        <v>56</v>
      </c>
      <c r="B137" t="s">
        <v>78</v>
      </c>
      <c r="C137">
        <v>136</v>
      </c>
      <c r="D137" s="4">
        <f t="shared" si="4"/>
        <v>137.22245547523997</v>
      </c>
      <c r="E137" s="3">
        <v>0.08</v>
      </c>
    </row>
    <row r="138" spans="1:5" x14ac:dyDescent="0.3">
      <c r="A138">
        <v>56</v>
      </c>
      <c r="B138" t="s">
        <v>78</v>
      </c>
      <c r="C138">
        <v>137</v>
      </c>
      <c r="D138" s="4">
        <f t="shared" si="4"/>
        <v>138.59614247359806</v>
      </c>
      <c r="E138" s="3">
        <v>0.11</v>
      </c>
    </row>
    <row r="139" spans="1:5" x14ac:dyDescent="0.3">
      <c r="A139">
        <v>56</v>
      </c>
      <c r="B139" t="s">
        <v>78</v>
      </c>
      <c r="C139">
        <v>138</v>
      </c>
      <c r="D139" s="4">
        <f t="shared" si="4"/>
        <v>139.96933466217558</v>
      </c>
      <c r="E139" s="3">
        <v>0.71700000000000008</v>
      </c>
    </row>
    <row r="140" spans="1:5" x14ac:dyDescent="0.3">
      <c r="A140">
        <v>57</v>
      </c>
      <c r="B140" t="s">
        <v>53</v>
      </c>
      <c r="C140">
        <v>139</v>
      </c>
      <c r="D140" s="4">
        <f t="shared" si="4"/>
        <v>140.34203435066973</v>
      </c>
      <c r="E140" s="3">
        <v>0.99900000000000011</v>
      </c>
    </row>
    <row r="141" spans="1:5" x14ac:dyDescent="0.3">
      <c r="A141">
        <v>58</v>
      </c>
      <c r="B141" t="s">
        <v>86</v>
      </c>
      <c r="C141">
        <v>140</v>
      </c>
      <c r="D141" s="4">
        <f t="shared" si="4"/>
        <v>140.71424382579585</v>
      </c>
      <c r="E141" s="3">
        <v>0.88500000000000001</v>
      </c>
    </row>
    <row r="142" spans="1:5" x14ac:dyDescent="0.3">
      <c r="A142">
        <v>59</v>
      </c>
      <c r="B142" t="s">
        <v>87</v>
      </c>
      <c r="C142">
        <v>141</v>
      </c>
      <c r="D142" s="4">
        <f t="shared" si="4"/>
        <v>141.08596535166404</v>
      </c>
      <c r="E142" s="3">
        <v>1</v>
      </c>
    </row>
    <row r="143" spans="1:5" x14ac:dyDescent="0.3">
      <c r="A143">
        <v>60</v>
      </c>
      <c r="B143" t="s">
        <v>63</v>
      </c>
      <c r="C143">
        <v>142</v>
      </c>
      <c r="D143" s="4">
        <f t="shared" si="4"/>
        <v>141.45720117014687</v>
      </c>
      <c r="E143" s="3">
        <v>0.27100000000000002</v>
      </c>
    </row>
    <row r="144" spans="1:5" x14ac:dyDescent="0.3">
      <c r="A144">
        <v>60</v>
      </c>
      <c r="B144" t="s">
        <v>63</v>
      </c>
      <c r="C144">
        <v>143</v>
      </c>
      <c r="D144" s="4">
        <f t="shared" si="4"/>
        <v>142.82795350123874</v>
      </c>
      <c r="E144" s="3">
        <v>0.12</v>
      </c>
    </row>
    <row r="145" spans="1:5" x14ac:dyDescent="0.3">
      <c r="A145">
        <v>60</v>
      </c>
      <c r="B145" t="s">
        <v>63</v>
      </c>
      <c r="C145">
        <v>144</v>
      </c>
      <c r="D145" s="4">
        <f t="shared" si="4"/>
        <v>144.19822454340701</v>
      </c>
      <c r="E145" s="3">
        <v>0.24</v>
      </c>
    </row>
    <row r="146" spans="1:5" x14ac:dyDescent="0.3">
      <c r="A146">
        <v>60</v>
      </c>
      <c r="B146" t="s">
        <v>63</v>
      </c>
      <c r="C146">
        <v>145</v>
      </c>
      <c r="D146" s="4">
        <f t="shared" si="4"/>
        <v>145.56801647393502</v>
      </c>
      <c r="E146" s="3">
        <v>0.08</v>
      </c>
    </row>
    <row r="147" spans="1:5" x14ac:dyDescent="0.3">
      <c r="A147">
        <v>60</v>
      </c>
      <c r="B147" t="s">
        <v>63</v>
      </c>
      <c r="C147">
        <v>146</v>
      </c>
      <c r="D147" s="4">
        <f t="shared" si="4"/>
        <v>146.93733144925756</v>
      </c>
      <c r="E147" s="3">
        <v>0.17</v>
      </c>
    </row>
    <row r="148" spans="1:5" x14ac:dyDescent="0.3">
      <c r="A148">
        <v>62</v>
      </c>
      <c r="B148" t="s">
        <v>88</v>
      </c>
      <c r="C148">
        <v>147</v>
      </c>
      <c r="D148" s="4">
        <f t="shared" si="4"/>
        <v>146.30617160528865</v>
      </c>
      <c r="E148" s="3">
        <v>0.15</v>
      </c>
    </row>
    <row r="149" spans="1:5" x14ac:dyDescent="0.3">
      <c r="A149">
        <v>62</v>
      </c>
      <c r="B149" t="s">
        <v>88</v>
      </c>
      <c r="C149">
        <v>148</v>
      </c>
      <c r="D149" s="4">
        <f t="shared" si="4"/>
        <v>147.67453905774221</v>
      </c>
      <c r="E149" s="3">
        <v>0.11</v>
      </c>
    </row>
    <row r="150" spans="1:5" x14ac:dyDescent="0.3">
      <c r="A150">
        <v>62</v>
      </c>
      <c r="B150" t="s">
        <v>88</v>
      </c>
      <c r="C150">
        <v>149</v>
      </c>
      <c r="D150" s="4">
        <f t="shared" si="4"/>
        <v>149.04243590244533</v>
      </c>
      <c r="E150" s="3">
        <v>0.14000000000000001</v>
      </c>
    </row>
    <row r="151" spans="1:5" x14ac:dyDescent="0.3">
      <c r="A151">
        <v>62</v>
      </c>
      <c r="B151" t="s">
        <v>88</v>
      </c>
      <c r="C151">
        <v>150</v>
      </c>
      <c r="D151" s="4">
        <f t="shared" si="4"/>
        <v>150.40986421564511</v>
      </c>
      <c r="E151" s="3">
        <v>7.0000000000000007E-2</v>
      </c>
    </row>
    <row r="152" spans="1:5" x14ac:dyDescent="0.3">
      <c r="A152">
        <v>63</v>
      </c>
      <c r="B152" t="s">
        <v>89</v>
      </c>
      <c r="C152">
        <v>151</v>
      </c>
      <c r="D152" s="4">
        <f t="shared" si="4"/>
        <v>150.77682605430826</v>
      </c>
      <c r="E152" s="3">
        <v>0.48</v>
      </c>
    </row>
    <row r="153" spans="1:5" x14ac:dyDescent="0.3">
      <c r="A153">
        <v>62</v>
      </c>
      <c r="B153" t="s">
        <v>88</v>
      </c>
      <c r="C153">
        <v>152</v>
      </c>
      <c r="D153" s="4">
        <f t="shared" si="4"/>
        <v>153.14332345641475</v>
      </c>
      <c r="E153" s="3">
        <v>0.26800000000000002</v>
      </c>
    </row>
    <row r="154" spans="1:5" x14ac:dyDescent="0.3">
      <c r="A154">
        <v>63</v>
      </c>
      <c r="B154" t="s">
        <v>89</v>
      </c>
      <c r="C154">
        <v>153</v>
      </c>
      <c r="D154" s="4">
        <f t="shared" si="4"/>
        <v>153.50935844124476</v>
      </c>
      <c r="E154" s="3">
        <v>0.52200000000000002</v>
      </c>
    </row>
    <row r="155" spans="1:5" x14ac:dyDescent="0.3">
      <c r="A155">
        <v>62</v>
      </c>
      <c r="B155" t="s">
        <v>88</v>
      </c>
      <c r="C155">
        <v>154</v>
      </c>
      <c r="D155" s="4">
        <f t="shared" si="4"/>
        <v>155.87493300965957</v>
      </c>
      <c r="E155" s="3">
        <v>0.23</v>
      </c>
    </row>
    <row r="156" spans="1:5" x14ac:dyDescent="0.3">
      <c r="A156">
        <v>64</v>
      </c>
      <c r="B156" t="s">
        <v>52</v>
      </c>
      <c r="C156">
        <v>155</v>
      </c>
      <c r="D156" s="4">
        <f t="shared" si="4"/>
        <v>155.24004914437666</v>
      </c>
      <c r="E156" s="3">
        <v>0.15</v>
      </c>
    </row>
    <row r="157" spans="1:5" x14ac:dyDescent="0.3">
      <c r="A157">
        <v>64</v>
      </c>
      <c r="B157" t="s">
        <v>52</v>
      </c>
      <c r="C157">
        <v>156</v>
      </c>
      <c r="D157" s="4">
        <f t="shared" si="4"/>
        <v>156.60470881023878</v>
      </c>
      <c r="E157" s="3">
        <v>0.2</v>
      </c>
    </row>
    <row r="158" spans="1:5" x14ac:dyDescent="0.3">
      <c r="A158">
        <v>64</v>
      </c>
      <c r="B158" t="s">
        <v>52</v>
      </c>
      <c r="C158">
        <v>157</v>
      </c>
      <c r="D158" s="4">
        <f t="shared" si="4"/>
        <v>157.96891395447739</v>
      </c>
      <c r="E158" s="3">
        <v>0.16</v>
      </c>
    </row>
    <row r="159" spans="1:5" x14ac:dyDescent="0.3">
      <c r="A159">
        <v>64</v>
      </c>
      <c r="B159" t="s">
        <v>52</v>
      </c>
      <c r="C159">
        <v>158</v>
      </c>
      <c r="D159" s="4">
        <f t="shared" si="4"/>
        <v>159.3326665069709</v>
      </c>
      <c r="E159" s="3">
        <v>0.248</v>
      </c>
    </row>
    <row r="160" spans="1:5" x14ac:dyDescent="0.3">
      <c r="A160">
        <v>65</v>
      </c>
      <c r="B160" t="s">
        <v>90</v>
      </c>
      <c r="C160">
        <v>159</v>
      </c>
      <c r="D160" s="4">
        <f t="shared" si="4"/>
        <v>159.69596838049699</v>
      </c>
      <c r="E160" s="3">
        <v>1</v>
      </c>
    </row>
    <row r="161" spans="1:5" x14ac:dyDescent="0.3">
      <c r="A161">
        <v>64</v>
      </c>
      <c r="B161" t="s">
        <v>52</v>
      </c>
      <c r="C161">
        <v>160</v>
      </c>
      <c r="D161" s="4">
        <f t="shared" ref="D161:D164" si="5">(C161/(1.98 + 0.015*C161^(2/3))+C161-A161)</f>
        <v>162.05882147098055</v>
      </c>
      <c r="E161" s="3">
        <v>0.22</v>
      </c>
    </row>
    <row r="162" spans="1:5" x14ac:dyDescent="0.3">
      <c r="A162">
        <v>66</v>
      </c>
      <c r="B162" t="s">
        <v>91</v>
      </c>
      <c r="C162">
        <v>161</v>
      </c>
      <c r="D162" s="4">
        <f t="shared" si="5"/>
        <v>161.42122765773559</v>
      </c>
      <c r="E162" s="3">
        <v>0.19</v>
      </c>
    </row>
    <row r="163" spans="1:5" x14ac:dyDescent="0.3">
      <c r="A163">
        <v>66</v>
      </c>
      <c r="B163" t="s">
        <v>91</v>
      </c>
      <c r="C163">
        <v>162</v>
      </c>
      <c r="D163" s="4">
        <f t="shared" si="5"/>
        <v>162.78318880370307</v>
      </c>
      <c r="E163" s="3">
        <v>0.25</v>
      </c>
    </row>
    <row r="164" spans="1:5" x14ac:dyDescent="0.3">
      <c r="A164">
        <v>66</v>
      </c>
      <c r="B164" t="s">
        <v>91</v>
      </c>
      <c r="C164">
        <v>163</v>
      </c>
      <c r="D164" s="4">
        <f t="shared" si="5"/>
        <v>164.14470675568342</v>
      </c>
      <c r="E164" s="3">
        <v>0.25</v>
      </c>
    </row>
    <row r="165" spans="1:5" x14ac:dyDescent="0.3">
      <c r="A165">
        <v>66</v>
      </c>
      <c r="B165" t="s">
        <v>91</v>
      </c>
      <c r="C165">
        <v>164</v>
      </c>
      <c r="D165" s="4">
        <f t="shared" ref="D165:D223" si="6">(C165/(1.98 + 0.015*C165^(2/3))+C165-A165)</f>
        <v>165.50578334456458</v>
      </c>
      <c r="E165" s="3">
        <v>0.28300000000000003</v>
      </c>
    </row>
    <row r="166" spans="1:5" x14ac:dyDescent="0.3">
      <c r="A166">
        <v>67</v>
      </c>
      <c r="B166" t="s">
        <v>92</v>
      </c>
      <c r="C166">
        <v>165</v>
      </c>
      <c r="D166" s="4">
        <f t="shared" si="6"/>
        <v>165.86642038554547</v>
      </c>
      <c r="E166" s="3">
        <v>1</v>
      </c>
    </row>
    <row r="167" spans="1:5" x14ac:dyDescent="0.3">
      <c r="A167">
        <v>68</v>
      </c>
      <c r="B167" t="s">
        <v>93</v>
      </c>
      <c r="C167">
        <v>166</v>
      </c>
      <c r="D167" s="4">
        <f t="shared" si="6"/>
        <v>166.22661967835501</v>
      </c>
      <c r="E167" s="3">
        <v>0.33500000000000002</v>
      </c>
    </row>
    <row r="168" spans="1:5" x14ac:dyDescent="0.3">
      <c r="A168">
        <v>68</v>
      </c>
      <c r="B168" t="s">
        <v>93</v>
      </c>
      <c r="C168">
        <v>167</v>
      </c>
      <c r="D168" s="4">
        <f t="shared" si="6"/>
        <v>167.58638300746679</v>
      </c>
      <c r="E168" s="3">
        <v>0.23</v>
      </c>
    </row>
    <row r="169" spans="1:5" x14ac:dyDescent="0.3">
      <c r="A169">
        <v>68</v>
      </c>
      <c r="B169" t="s">
        <v>93</v>
      </c>
      <c r="C169">
        <v>168</v>
      </c>
      <c r="D169" s="4">
        <f t="shared" si="6"/>
        <v>168.94571214230962</v>
      </c>
      <c r="E169" s="3">
        <v>0.27</v>
      </c>
    </row>
    <row r="170" spans="1:5" x14ac:dyDescent="0.3">
      <c r="A170">
        <v>69</v>
      </c>
      <c r="B170" t="s">
        <v>94</v>
      </c>
      <c r="C170">
        <v>169</v>
      </c>
      <c r="D170" s="4">
        <f t="shared" si="6"/>
        <v>169.30460883747384</v>
      </c>
      <c r="E170" s="3">
        <v>1</v>
      </c>
    </row>
    <row r="171" spans="1:5" x14ac:dyDescent="0.3">
      <c r="A171">
        <v>68</v>
      </c>
      <c r="B171" t="s">
        <v>93</v>
      </c>
      <c r="C171">
        <v>170</v>
      </c>
      <c r="D171" s="4">
        <f t="shared" si="6"/>
        <v>171.66307483291376</v>
      </c>
      <c r="E171" s="3">
        <v>0.15</v>
      </c>
    </row>
    <row r="172" spans="1:5" x14ac:dyDescent="0.3">
      <c r="A172">
        <v>70</v>
      </c>
      <c r="B172" t="s">
        <v>95</v>
      </c>
      <c r="C172">
        <v>171</v>
      </c>
      <c r="D172" s="4">
        <f t="shared" si="6"/>
        <v>171.02111185414623</v>
      </c>
      <c r="E172" s="3">
        <v>0.14000000000000001</v>
      </c>
    </row>
    <row r="173" spans="1:5" x14ac:dyDescent="0.3">
      <c r="A173">
        <v>70</v>
      </c>
      <c r="B173" t="s">
        <v>95</v>
      </c>
      <c r="C173">
        <v>172</v>
      </c>
      <c r="D173" s="4">
        <f t="shared" si="6"/>
        <v>172.37872161244519</v>
      </c>
      <c r="E173" s="3">
        <v>0.22</v>
      </c>
    </row>
    <row r="174" spans="1:5" x14ac:dyDescent="0.3">
      <c r="A174">
        <v>70</v>
      </c>
      <c r="B174" t="s">
        <v>95</v>
      </c>
      <c r="C174">
        <v>173</v>
      </c>
      <c r="D174" s="4">
        <f t="shared" si="6"/>
        <v>173.73590580503264</v>
      </c>
      <c r="E174" s="3">
        <v>0.16</v>
      </c>
    </row>
    <row r="175" spans="1:5" x14ac:dyDescent="0.3">
      <c r="A175">
        <v>70</v>
      </c>
      <c r="B175" t="s">
        <v>95</v>
      </c>
      <c r="C175">
        <v>174</v>
      </c>
      <c r="D175" s="4">
        <f t="shared" si="6"/>
        <v>175.0926661152663</v>
      </c>
      <c r="E175" s="3">
        <v>0.318</v>
      </c>
    </row>
    <row r="176" spans="1:5" x14ac:dyDescent="0.3">
      <c r="A176">
        <v>71</v>
      </c>
      <c r="B176" t="s">
        <v>96</v>
      </c>
      <c r="C176">
        <v>175</v>
      </c>
      <c r="D176" s="4">
        <f t="shared" si="6"/>
        <v>175.44900421282307</v>
      </c>
      <c r="E176" s="3">
        <v>0.97400000000000009</v>
      </c>
    </row>
    <row r="177" spans="1:5" x14ac:dyDescent="0.3">
      <c r="A177">
        <v>71</v>
      </c>
      <c r="B177" t="s">
        <v>95</v>
      </c>
      <c r="C177">
        <v>176</v>
      </c>
      <c r="D177" s="4">
        <f t="shared" si="6"/>
        <v>176.80492175387971</v>
      </c>
      <c r="E177" s="3">
        <v>0.13</v>
      </c>
    </row>
    <row r="178" spans="1:5" x14ac:dyDescent="0.3">
      <c r="A178">
        <v>72</v>
      </c>
      <c r="B178" t="s">
        <v>38</v>
      </c>
      <c r="C178">
        <v>177</v>
      </c>
      <c r="D178" s="4">
        <f t="shared" si="6"/>
        <v>177.16042038128975</v>
      </c>
      <c r="E178" s="3">
        <v>0.19</v>
      </c>
    </row>
    <row r="179" spans="1:5" x14ac:dyDescent="0.3">
      <c r="A179">
        <v>72</v>
      </c>
      <c r="B179" t="s">
        <v>38</v>
      </c>
      <c r="C179">
        <v>178</v>
      </c>
      <c r="D179" s="4">
        <f t="shared" si="6"/>
        <v>178.51550172475737</v>
      </c>
      <c r="E179" s="3">
        <v>0.27</v>
      </c>
    </row>
    <row r="180" spans="1:5" x14ac:dyDescent="0.3">
      <c r="A180">
        <v>72</v>
      </c>
      <c r="B180" t="s">
        <v>38</v>
      </c>
      <c r="C180">
        <v>179</v>
      </c>
      <c r="D180" s="4">
        <f t="shared" si="6"/>
        <v>179.87016740100785</v>
      </c>
      <c r="E180" s="3">
        <v>0.14000000000000001</v>
      </c>
    </row>
    <row r="181" spans="1:5" x14ac:dyDescent="0.3">
      <c r="A181">
        <v>72</v>
      </c>
      <c r="B181" t="s">
        <v>38</v>
      </c>
      <c r="C181">
        <v>180</v>
      </c>
      <c r="D181" s="4">
        <f t="shared" si="6"/>
        <v>181.22441901395513</v>
      </c>
      <c r="E181" s="3">
        <v>0.35100000000000003</v>
      </c>
    </row>
    <row r="182" spans="1:5" x14ac:dyDescent="0.3">
      <c r="A182">
        <v>73</v>
      </c>
      <c r="B182" t="s">
        <v>34</v>
      </c>
      <c r="C182">
        <v>181</v>
      </c>
      <c r="D182" s="4">
        <f t="shared" si="6"/>
        <v>181.57825815486615</v>
      </c>
      <c r="E182" s="3">
        <v>0.99900000000000011</v>
      </c>
    </row>
    <row r="183" spans="1:5" x14ac:dyDescent="0.3">
      <c r="A183">
        <v>74</v>
      </c>
      <c r="B183" t="s">
        <v>41</v>
      </c>
      <c r="C183">
        <v>182</v>
      </c>
      <c r="D183" s="4">
        <f t="shared" si="6"/>
        <v>181.93168640252233</v>
      </c>
      <c r="E183" s="3">
        <v>0.27</v>
      </c>
    </row>
    <row r="184" spans="1:5" x14ac:dyDescent="0.3">
      <c r="A184">
        <v>74</v>
      </c>
      <c r="B184" t="s">
        <v>41</v>
      </c>
      <c r="C184">
        <v>183</v>
      </c>
      <c r="D184" s="4">
        <f t="shared" si="6"/>
        <v>183.28470532337809</v>
      </c>
      <c r="E184" s="3">
        <v>0.14000000000000001</v>
      </c>
    </row>
    <row r="185" spans="1:5" x14ac:dyDescent="0.3">
      <c r="A185">
        <v>74</v>
      </c>
      <c r="B185" t="s">
        <v>41</v>
      </c>
      <c r="C185">
        <v>184</v>
      </c>
      <c r="D185" s="4">
        <f t="shared" si="6"/>
        <v>184.63731647171653</v>
      </c>
      <c r="E185" s="3">
        <v>0.30599999999999999</v>
      </c>
    </row>
    <row r="186" spans="1:5" x14ac:dyDescent="0.3">
      <c r="A186">
        <v>75</v>
      </c>
      <c r="B186" t="s">
        <v>32</v>
      </c>
      <c r="C186">
        <v>185</v>
      </c>
      <c r="D186" s="4">
        <f t="shared" si="6"/>
        <v>184.98952138980235</v>
      </c>
      <c r="E186" s="3">
        <v>0.37</v>
      </c>
    </row>
    <row r="187" spans="1:5" x14ac:dyDescent="0.3">
      <c r="A187">
        <v>74</v>
      </c>
      <c r="B187" t="s">
        <v>41</v>
      </c>
      <c r="C187">
        <v>186</v>
      </c>
      <c r="D187" s="4">
        <f t="shared" si="6"/>
        <v>187.34132160803199</v>
      </c>
      <c r="E187" s="3">
        <v>0.28000000000000003</v>
      </c>
    </row>
    <row r="188" spans="1:5" x14ac:dyDescent="0.3">
      <c r="A188">
        <v>75</v>
      </c>
      <c r="B188" t="s">
        <v>32</v>
      </c>
      <c r="C188">
        <v>187</v>
      </c>
      <c r="D188" s="4">
        <f t="shared" si="6"/>
        <v>187.69271864508136</v>
      </c>
      <c r="E188" s="3">
        <v>0.626</v>
      </c>
    </row>
    <row r="189" spans="1:5" x14ac:dyDescent="0.3">
      <c r="A189">
        <v>76</v>
      </c>
      <c r="B189" t="s">
        <v>97</v>
      </c>
      <c r="C189">
        <v>188</v>
      </c>
      <c r="D189" s="4">
        <f t="shared" si="6"/>
        <v>188.04371400805064</v>
      </c>
      <c r="E189" s="3">
        <v>0.13</v>
      </c>
    </row>
    <row r="190" spans="1:5" x14ac:dyDescent="0.3">
      <c r="A190">
        <v>76</v>
      </c>
      <c r="B190" t="s">
        <v>97</v>
      </c>
      <c r="C190">
        <v>189</v>
      </c>
      <c r="D190" s="4">
        <f t="shared" si="6"/>
        <v>189.39430919260684</v>
      </c>
      <c r="E190" s="3">
        <v>0.16</v>
      </c>
    </row>
    <row r="191" spans="1:5" x14ac:dyDescent="0.3">
      <c r="A191">
        <v>76</v>
      </c>
      <c r="B191" t="s">
        <v>97</v>
      </c>
      <c r="C191">
        <v>190</v>
      </c>
      <c r="D191" s="4">
        <f t="shared" si="6"/>
        <v>190.7445056831238</v>
      </c>
      <c r="E191" s="3">
        <v>0.26</v>
      </c>
    </row>
    <row r="192" spans="1:5" x14ac:dyDescent="0.3">
      <c r="A192">
        <v>77</v>
      </c>
      <c r="B192" t="s">
        <v>98</v>
      </c>
      <c r="C192">
        <v>191</v>
      </c>
      <c r="D192" s="4">
        <f t="shared" si="6"/>
        <v>191.09430495281964</v>
      </c>
      <c r="E192" s="3">
        <v>0.37</v>
      </c>
    </row>
    <row r="193" spans="1:5" x14ac:dyDescent="0.3">
      <c r="A193">
        <v>76</v>
      </c>
      <c r="B193" t="s">
        <v>97</v>
      </c>
      <c r="C193">
        <v>192</v>
      </c>
      <c r="D193" s="4">
        <f t="shared" si="6"/>
        <v>193.44370846389211</v>
      </c>
      <c r="E193" s="3">
        <v>0.40799999999999997</v>
      </c>
    </row>
    <row r="194" spans="1:5" x14ac:dyDescent="0.3">
      <c r="A194">
        <v>77</v>
      </c>
      <c r="B194" t="s">
        <v>98</v>
      </c>
      <c r="C194">
        <v>193</v>
      </c>
      <c r="D194" s="4">
        <f t="shared" si="6"/>
        <v>193.79271766765146</v>
      </c>
      <c r="E194" s="3">
        <v>0.627</v>
      </c>
    </row>
    <row r="195" spans="1:5" x14ac:dyDescent="0.3">
      <c r="A195">
        <v>78</v>
      </c>
      <c r="B195" t="s">
        <v>25</v>
      </c>
      <c r="C195">
        <v>194</v>
      </c>
      <c r="D195" s="4">
        <f t="shared" si="6"/>
        <v>194.14133400465084</v>
      </c>
      <c r="E195" s="3">
        <v>0.33</v>
      </c>
    </row>
    <row r="196" spans="1:5" x14ac:dyDescent="0.3">
      <c r="A196">
        <v>78</v>
      </c>
      <c r="B196" t="s">
        <v>25</v>
      </c>
      <c r="C196">
        <v>195</v>
      </c>
      <c r="D196" s="4">
        <f t="shared" si="6"/>
        <v>195.48955890481528</v>
      </c>
      <c r="E196" s="3">
        <v>0.33799999999999997</v>
      </c>
    </row>
    <row r="197" spans="1:5" x14ac:dyDescent="0.3">
      <c r="A197">
        <v>78</v>
      </c>
      <c r="B197" t="s">
        <v>25</v>
      </c>
      <c r="C197">
        <v>196</v>
      </c>
      <c r="D197" s="4">
        <f t="shared" si="6"/>
        <v>196.83739378756729</v>
      </c>
      <c r="E197" s="3">
        <v>0.25</v>
      </c>
    </row>
    <row r="198" spans="1:5" x14ac:dyDescent="0.3">
      <c r="A198">
        <v>79</v>
      </c>
      <c r="B198" t="s">
        <v>27</v>
      </c>
      <c r="C198">
        <v>197</v>
      </c>
      <c r="D198" s="4">
        <f t="shared" si="6"/>
        <v>197.1848400619516</v>
      </c>
      <c r="E198" s="3">
        <v>1</v>
      </c>
    </row>
    <row r="199" spans="1:5" x14ac:dyDescent="0.3">
      <c r="A199">
        <v>80</v>
      </c>
      <c r="B199" t="s">
        <v>8</v>
      </c>
      <c r="C199">
        <v>198</v>
      </c>
      <c r="D199" s="4">
        <f t="shared" si="6"/>
        <v>197.53189912675703</v>
      </c>
      <c r="E199" s="3">
        <v>0.1</v>
      </c>
    </row>
    <row r="200" spans="1:5" x14ac:dyDescent="0.3">
      <c r="A200">
        <v>80</v>
      </c>
      <c r="B200" t="s">
        <v>8</v>
      </c>
      <c r="C200">
        <v>199</v>
      </c>
      <c r="D200" s="4">
        <f t="shared" si="6"/>
        <v>198.87857237063639</v>
      </c>
      <c r="E200" s="3">
        <v>0.17</v>
      </c>
    </row>
    <row r="201" spans="1:5" x14ac:dyDescent="0.3">
      <c r="A201">
        <v>80</v>
      </c>
      <c r="B201" t="s">
        <v>8</v>
      </c>
      <c r="C201">
        <v>200</v>
      </c>
      <c r="D201" s="4">
        <f t="shared" si="6"/>
        <v>200.22486117222496</v>
      </c>
      <c r="E201" s="3">
        <v>0.23</v>
      </c>
    </row>
    <row r="202" spans="1:5" x14ac:dyDescent="0.3">
      <c r="A202">
        <v>80</v>
      </c>
      <c r="B202" t="s">
        <v>8</v>
      </c>
      <c r="C202">
        <v>201</v>
      </c>
      <c r="D202" s="4">
        <f t="shared" si="6"/>
        <v>201.57076690025639</v>
      </c>
      <c r="E202" s="3">
        <v>0.13</v>
      </c>
    </row>
    <row r="203" spans="1:5" x14ac:dyDescent="0.3">
      <c r="A203">
        <v>80</v>
      </c>
      <c r="B203" t="s">
        <v>8</v>
      </c>
      <c r="C203">
        <v>202</v>
      </c>
      <c r="D203" s="4">
        <f t="shared" si="6"/>
        <v>202.91629091367696</v>
      </c>
      <c r="E203" s="3">
        <v>0.29699999999999999</v>
      </c>
    </row>
    <row r="204" spans="1:5" x14ac:dyDescent="0.3">
      <c r="A204">
        <v>81</v>
      </c>
      <c r="B204" t="s">
        <v>99</v>
      </c>
      <c r="C204">
        <v>203</v>
      </c>
      <c r="D204" s="4">
        <f t="shared" si="6"/>
        <v>203.26143456175828</v>
      </c>
      <c r="E204" s="3">
        <v>0.28999999999999998</v>
      </c>
    </row>
    <row r="205" spans="1:5" x14ac:dyDescent="0.3">
      <c r="A205">
        <v>80</v>
      </c>
      <c r="B205" t="s">
        <v>8</v>
      </c>
      <c r="C205">
        <v>204</v>
      </c>
      <c r="D205" s="4">
        <f t="shared" si="6"/>
        <v>205.60619918420741</v>
      </c>
      <c r="E205" s="3">
        <v>7.0000000000000007E-2</v>
      </c>
    </row>
    <row r="206" spans="1:5" x14ac:dyDescent="0.3">
      <c r="A206">
        <v>81</v>
      </c>
      <c r="B206" t="s">
        <v>99</v>
      </c>
      <c r="C206">
        <v>205</v>
      </c>
      <c r="D206" s="4">
        <f t="shared" si="6"/>
        <v>205.95058611127627</v>
      </c>
      <c r="E206" s="3">
        <v>0.70499999999999996</v>
      </c>
    </row>
    <row r="207" spans="1:5" x14ac:dyDescent="0.3">
      <c r="A207">
        <v>82</v>
      </c>
      <c r="B207" t="s">
        <v>4</v>
      </c>
      <c r="C207">
        <v>206</v>
      </c>
      <c r="D207" s="4">
        <f t="shared" si="6"/>
        <v>206.29459666386816</v>
      </c>
      <c r="E207" s="3">
        <v>0.24</v>
      </c>
    </row>
    <row r="208" spans="1:5" x14ac:dyDescent="0.3">
      <c r="A208">
        <v>82</v>
      </c>
      <c r="B208" t="s">
        <v>4</v>
      </c>
      <c r="C208">
        <v>207</v>
      </c>
      <c r="D208" s="4">
        <f t="shared" si="6"/>
        <v>207.63823215364351</v>
      </c>
      <c r="E208" s="3">
        <v>0.22</v>
      </c>
    </row>
    <row r="209" spans="1:5" x14ac:dyDescent="0.3">
      <c r="A209">
        <v>82</v>
      </c>
      <c r="B209" t="s">
        <v>4</v>
      </c>
      <c r="C209">
        <v>208</v>
      </c>
      <c r="D209" s="4">
        <f t="shared" si="6"/>
        <v>208.98149388312345</v>
      </c>
      <c r="E209" s="3">
        <v>0.52400000000000002</v>
      </c>
    </row>
    <row r="210" spans="1:5" x14ac:dyDescent="0.3">
      <c r="A210">
        <v>83</v>
      </c>
      <c r="B210" t="s">
        <v>100</v>
      </c>
      <c r="C210">
        <v>209</v>
      </c>
      <c r="D210" s="4">
        <f t="shared" si="6"/>
        <v>209.3243831457919</v>
      </c>
      <c r="E210" s="3">
        <v>1</v>
      </c>
    </row>
    <row r="211" spans="1:5" x14ac:dyDescent="0.3">
      <c r="A211">
        <v>84</v>
      </c>
      <c r="B211" t="s">
        <v>101</v>
      </c>
      <c r="C211">
        <v>210</v>
      </c>
      <c r="D211" s="4">
        <f t="shared" si="6"/>
        <v>209.66690122619593</v>
      </c>
      <c r="E211" s="3">
        <v>0</v>
      </c>
    </row>
    <row r="212" spans="1:5" x14ac:dyDescent="0.3">
      <c r="A212">
        <v>84</v>
      </c>
      <c r="B212" t="s">
        <v>101</v>
      </c>
      <c r="C212">
        <v>211</v>
      </c>
      <c r="D212" s="4">
        <f t="shared" si="6"/>
        <v>211.009049400045</v>
      </c>
      <c r="E212" s="3">
        <v>1.0000000000000001E-5</v>
      </c>
    </row>
    <row r="213" spans="1:5" x14ac:dyDescent="0.3">
      <c r="A213">
        <v>84</v>
      </c>
      <c r="B213" t="s">
        <v>101</v>
      </c>
      <c r="C213">
        <v>212</v>
      </c>
      <c r="D213" s="4">
        <f t="shared" si="6"/>
        <v>212.35082893430797</v>
      </c>
      <c r="E213" s="3">
        <v>0</v>
      </c>
    </row>
    <row r="214" spans="1:5" x14ac:dyDescent="0.3">
      <c r="A214">
        <v>85</v>
      </c>
      <c r="B214" t="s">
        <v>102</v>
      </c>
      <c r="C214">
        <v>213</v>
      </c>
      <c r="D214" s="4">
        <f t="shared" si="6"/>
        <v>212.69224108730896</v>
      </c>
      <c r="E214" s="3">
        <v>0</v>
      </c>
    </row>
    <row r="215" spans="1:5" x14ac:dyDescent="0.3">
      <c r="A215">
        <v>85</v>
      </c>
      <c r="B215" t="s">
        <v>102</v>
      </c>
      <c r="C215">
        <v>214</v>
      </c>
      <c r="D215" s="4">
        <f t="shared" si="6"/>
        <v>214.03328710882215</v>
      </c>
      <c r="E215" s="3">
        <v>0</v>
      </c>
    </row>
    <row r="216" spans="1:5" x14ac:dyDescent="0.3">
      <c r="A216">
        <v>85</v>
      </c>
      <c r="B216" t="s">
        <v>102</v>
      </c>
      <c r="C216">
        <v>215</v>
      </c>
      <c r="D216" s="4">
        <f t="shared" si="6"/>
        <v>215.37396824016406</v>
      </c>
      <c r="E216" s="3">
        <v>0</v>
      </c>
    </row>
    <row r="217" spans="1:5" x14ac:dyDescent="0.3">
      <c r="A217">
        <v>86</v>
      </c>
      <c r="B217" t="s">
        <v>44</v>
      </c>
      <c r="C217">
        <v>216</v>
      </c>
      <c r="D217" s="4">
        <f t="shared" si="6"/>
        <v>215.71428571428572</v>
      </c>
      <c r="E217" s="3">
        <v>0</v>
      </c>
    </row>
    <row r="218" spans="1:5" x14ac:dyDescent="0.3">
      <c r="A218">
        <v>86</v>
      </c>
      <c r="B218" t="s">
        <v>44</v>
      </c>
      <c r="C218">
        <v>217</v>
      </c>
      <c r="D218" s="4">
        <f t="shared" si="6"/>
        <v>217.05424075586234</v>
      </c>
      <c r="E218" s="3">
        <v>0</v>
      </c>
    </row>
    <row r="219" spans="1:5" x14ac:dyDescent="0.3">
      <c r="A219">
        <v>86</v>
      </c>
      <c r="B219" t="s">
        <v>44</v>
      </c>
      <c r="C219">
        <v>218</v>
      </c>
      <c r="D219" s="4">
        <f t="shared" si="6"/>
        <v>218.39383458138229</v>
      </c>
      <c r="E219" s="3">
        <v>0</v>
      </c>
    </row>
    <row r="220" spans="1:5" x14ac:dyDescent="0.3">
      <c r="A220">
        <v>87</v>
      </c>
      <c r="B220" t="s">
        <v>103</v>
      </c>
      <c r="C220">
        <v>219</v>
      </c>
      <c r="D220" s="4">
        <f t="shared" si="6"/>
        <v>218.73306839923436</v>
      </c>
      <c r="E220" s="3">
        <v>0</v>
      </c>
    </row>
    <row r="221" spans="1:5" x14ac:dyDescent="0.3">
      <c r="A221">
        <v>87</v>
      </c>
      <c r="B221" t="s">
        <v>103</v>
      </c>
      <c r="C221">
        <v>220</v>
      </c>
      <c r="D221" s="4">
        <f t="shared" si="6"/>
        <v>220.07194340979413</v>
      </c>
      <c r="E221" s="3">
        <v>0</v>
      </c>
    </row>
    <row r="222" spans="1:5" x14ac:dyDescent="0.3">
      <c r="A222">
        <v>87</v>
      </c>
      <c r="B222" t="s">
        <v>103</v>
      </c>
      <c r="C222">
        <v>221</v>
      </c>
      <c r="D222" s="4">
        <f t="shared" si="6"/>
        <v>221.41046080550865</v>
      </c>
      <c r="E222" s="3">
        <v>0</v>
      </c>
    </row>
    <row r="223" spans="1:5" x14ac:dyDescent="0.3">
      <c r="A223">
        <v>86</v>
      </c>
      <c r="B223" t="s">
        <v>44</v>
      </c>
      <c r="C223">
        <v>222</v>
      </c>
      <c r="D223" s="4">
        <f t="shared" si="6"/>
        <v>223.74862177097987</v>
      </c>
      <c r="E223" s="3">
        <v>1.4999999999999999E-2</v>
      </c>
    </row>
    <row r="224" spans="1:5" x14ac:dyDescent="0.3">
      <c r="A224">
        <v>87</v>
      </c>
      <c r="B224" t="s">
        <v>103</v>
      </c>
      <c r="C224">
        <v>223</v>
      </c>
      <c r="D224" s="4">
        <f t="shared" ref="D224:D247" si="7">(C224/(1.98 + 0.015*C224^(2/3))+C224-A224)</f>
        <v>224.08642748304715</v>
      </c>
      <c r="E224" s="3">
        <v>1.0000000000000001E-5</v>
      </c>
    </row>
    <row r="225" spans="1:5" x14ac:dyDescent="0.3">
      <c r="A225">
        <v>88</v>
      </c>
      <c r="B225" t="s">
        <v>104</v>
      </c>
      <c r="C225">
        <v>224</v>
      </c>
      <c r="D225" s="4">
        <f t="shared" si="7"/>
        <v>224.42387911086848</v>
      </c>
      <c r="E225" s="3">
        <v>0</v>
      </c>
    </row>
    <row r="226" spans="1:5" x14ac:dyDescent="0.3">
      <c r="A226">
        <v>89</v>
      </c>
      <c r="B226" t="s">
        <v>47</v>
      </c>
      <c r="C226">
        <v>225</v>
      </c>
      <c r="D226" s="4">
        <f t="shared" si="7"/>
        <v>224.76097781600015</v>
      </c>
      <c r="E226" s="3">
        <v>0</v>
      </c>
    </row>
    <row r="227" spans="1:5" x14ac:dyDescent="0.3">
      <c r="A227">
        <v>88</v>
      </c>
      <c r="B227" t="s">
        <v>104</v>
      </c>
      <c r="C227">
        <v>226</v>
      </c>
      <c r="D227" s="4">
        <f t="shared" si="7"/>
        <v>227.09772475247576</v>
      </c>
      <c r="E227" s="3">
        <v>1E-4</v>
      </c>
    </row>
    <row r="228" spans="1:5" x14ac:dyDescent="0.3">
      <c r="A228">
        <v>89</v>
      </c>
      <c r="B228" t="s">
        <v>47</v>
      </c>
      <c r="C228">
        <v>227</v>
      </c>
      <c r="D228" s="4">
        <f t="shared" si="7"/>
        <v>227.43412106688356</v>
      </c>
      <c r="E228" s="3">
        <v>1.0000000000000001E-5</v>
      </c>
    </row>
    <row r="229" spans="1:5" x14ac:dyDescent="0.3">
      <c r="A229">
        <v>90</v>
      </c>
      <c r="B229" t="s">
        <v>105</v>
      </c>
      <c r="C229">
        <v>228</v>
      </c>
      <c r="D229" s="4">
        <f t="shared" si="7"/>
        <v>227.77016789844345</v>
      </c>
      <c r="E229" s="3">
        <v>0</v>
      </c>
    </row>
    <row r="230" spans="1:5" x14ac:dyDescent="0.3">
      <c r="A230">
        <v>90</v>
      </c>
      <c r="B230" t="s">
        <v>105</v>
      </c>
      <c r="C230">
        <v>229</v>
      </c>
      <c r="D230" s="4">
        <f t="shared" si="7"/>
        <v>229.10586637908165</v>
      </c>
      <c r="E230" s="3">
        <v>0</v>
      </c>
    </row>
    <row r="231" spans="1:5" x14ac:dyDescent="0.3">
      <c r="A231">
        <v>90</v>
      </c>
      <c r="B231" t="s">
        <v>105</v>
      </c>
      <c r="C231">
        <v>230</v>
      </c>
      <c r="D231" s="4">
        <f t="shared" si="7"/>
        <v>230.44121763350569</v>
      </c>
      <c r="E231" s="3">
        <v>0</v>
      </c>
    </row>
    <row r="232" spans="1:5" x14ac:dyDescent="0.3">
      <c r="A232">
        <v>91</v>
      </c>
      <c r="B232" t="s">
        <v>106</v>
      </c>
      <c r="C232">
        <v>231</v>
      </c>
      <c r="D232" s="4">
        <f t="shared" si="7"/>
        <v>230.77622277927742</v>
      </c>
      <c r="E232" s="3">
        <v>0</v>
      </c>
    </row>
    <row r="233" spans="1:5" x14ac:dyDescent="0.3">
      <c r="A233">
        <v>90</v>
      </c>
      <c r="B233" t="s">
        <v>105</v>
      </c>
      <c r="C233">
        <v>232</v>
      </c>
      <c r="D233" s="4">
        <f t="shared" si="7"/>
        <v>233.11088292688493</v>
      </c>
      <c r="E233" s="3">
        <v>0.99900000000000011</v>
      </c>
    </row>
    <row r="234" spans="1:5" x14ac:dyDescent="0.3">
      <c r="A234">
        <v>91</v>
      </c>
      <c r="B234" t="s">
        <v>106</v>
      </c>
      <c r="C234">
        <v>233</v>
      </c>
      <c r="D234" s="4">
        <f t="shared" si="7"/>
        <v>233.44519917981438</v>
      </c>
      <c r="E234" s="3">
        <v>0</v>
      </c>
    </row>
    <row r="235" spans="1:5" x14ac:dyDescent="0.3">
      <c r="A235">
        <v>92</v>
      </c>
      <c r="B235" t="s">
        <v>54</v>
      </c>
      <c r="C235">
        <v>234</v>
      </c>
      <c r="D235" s="4">
        <f t="shared" si="7"/>
        <v>233.77917263461956</v>
      </c>
      <c r="E235" s="3">
        <v>0</v>
      </c>
    </row>
    <row r="236" spans="1:5" x14ac:dyDescent="0.3">
      <c r="A236">
        <v>92</v>
      </c>
      <c r="B236" t="s">
        <v>54</v>
      </c>
      <c r="C236">
        <v>235</v>
      </c>
      <c r="D236" s="4">
        <f t="shared" si="7"/>
        <v>235.11280438099146</v>
      </c>
      <c r="E236" s="3">
        <v>0.01</v>
      </c>
    </row>
    <row r="237" spans="1:5" x14ac:dyDescent="0.3">
      <c r="A237">
        <v>92</v>
      </c>
      <c r="B237" t="s">
        <v>54</v>
      </c>
      <c r="C237">
        <v>236</v>
      </c>
      <c r="D237" s="4">
        <f t="shared" si="7"/>
        <v>236.44609550182639</v>
      </c>
      <c r="E237" s="3">
        <v>0</v>
      </c>
    </row>
    <row r="238" spans="1:5" x14ac:dyDescent="0.3">
      <c r="A238">
        <v>93</v>
      </c>
      <c r="B238" t="s">
        <v>107</v>
      </c>
      <c r="C238">
        <v>237</v>
      </c>
      <c r="D238" s="4">
        <f t="shared" si="7"/>
        <v>236.77904707329321</v>
      </c>
      <c r="E238" s="3">
        <v>0</v>
      </c>
    </row>
    <row r="239" spans="1:5" x14ac:dyDescent="0.3">
      <c r="A239">
        <v>92</v>
      </c>
      <c r="B239" t="s">
        <v>54</v>
      </c>
      <c r="C239">
        <v>238</v>
      </c>
      <c r="D239" s="4">
        <f t="shared" si="7"/>
        <v>239.11166016489989</v>
      </c>
      <c r="E239" s="3">
        <v>0.99299999999999999</v>
      </c>
    </row>
    <row r="240" spans="1:5" x14ac:dyDescent="0.3">
      <c r="A240">
        <v>94</v>
      </c>
      <c r="B240" t="s">
        <v>108</v>
      </c>
      <c r="C240">
        <v>239</v>
      </c>
      <c r="D240" s="4">
        <f t="shared" si="7"/>
        <v>238.44393583955866</v>
      </c>
      <c r="E240" s="3">
        <v>0</v>
      </c>
    </row>
    <row r="241" spans="1:5" x14ac:dyDescent="0.3">
      <c r="A241">
        <v>94</v>
      </c>
      <c r="B241" t="s">
        <v>108</v>
      </c>
      <c r="C241">
        <v>240</v>
      </c>
      <c r="D241" s="4">
        <f t="shared" si="7"/>
        <v>239.77587515365076</v>
      </c>
      <c r="E241" s="3">
        <v>0</v>
      </c>
    </row>
    <row r="242" spans="1:5" x14ac:dyDescent="0.3">
      <c r="A242">
        <v>94</v>
      </c>
      <c r="B242" t="s">
        <v>108</v>
      </c>
      <c r="C242">
        <v>241</v>
      </c>
      <c r="D242" s="4">
        <f t="shared" si="7"/>
        <v>241.10747915708998</v>
      </c>
      <c r="E242" s="3">
        <v>0</v>
      </c>
    </row>
    <row r="243" spans="1:5" x14ac:dyDescent="0.3">
      <c r="A243">
        <v>94</v>
      </c>
      <c r="B243" t="s">
        <v>108</v>
      </c>
      <c r="C243">
        <v>242</v>
      </c>
      <c r="D243" s="4">
        <f t="shared" si="7"/>
        <v>242.43874889338554</v>
      </c>
      <c r="E243" s="3">
        <v>0</v>
      </c>
    </row>
    <row r="244" spans="1:5" x14ac:dyDescent="0.3">
      <c r="A244">
        <v>95</v>
      </c>
      <c r="B244" t="s">
        <v>109</v>
      </c>
      <c r="C244">
        <v>243</v>
      </c>
      <c r="D244" s="4">
        <f t="shared" si="7"/>
        <v>242.76968539970403</v>
      </c>
      <c r="E244" s="3">
        <v>0</v>
      </c>
    </row>
    <row r="245" spans="1:5" x14ac:dyDescent="0.3">
      <c r="A245">
        <v>95</v>
      </c>
      <c r="B245" t="s">
        <v>109</v>
      </c>
      <c r="C245">
        <v>244</v>
      </c>
      <c r="D245" s="4">
        <f t="shared" si="7"/>
        <v>244.10028970693025</v>
      </c>
      <c r="E245" s="3">
        <v>0</v>
      </c>
    </row>
    <row r="246" spans="1:5" x14ac:dyDescent="0.3">
      <c r="A246">
        <v>95</v>
      </c>
      <c r="B246" t="s">
        <v>109</v>
      </c>
      <c r="C246">
        <v>245</v>
      </c>
      <c r="D246" s="4">
        <f t="shared" si="7"/>
        <v>245.43056283972783</v>
      </c>
      <c r="E246" s="3">
        <v>0</v>
      </c>
    </row>
    <row r="247" spans="1:5" x14ac:dyDescent="0.3">
      <c r="A247">
        <v>96</v>
      </c>
      <c r="B247" t="s">
        <v>110</v>
      </c>
      <c r="C247">
        <v>246</v>
      </c>
      <c r="D247" s="4">
        <f t="shared" si="7"/>
        <v>245.76050581659848</v>
      </c>
      <c r="E247" s="3">
        <v>0</v>
      </c>
    </row>
    <row r="248" spans="1:5" x14ac:dyDescent="0.3">
      <c r="A248">
        <v>96</v>
      </c>
      <c r="B248" t="s">
        <v>110</v>
      </c>
      <c r="C248">
        <v>247</v>
      </c>
      <c r="D248" s="4">
        <f t="shared" ref="D248:D417" si="8">(C248/(1.98 + 0.015*C248^(2/3))+C248-A248)</f>
        <v>247.09011964994073</v>
      </c>
      <c r="E248" s="3">
        <v>0</v>
      </c>
    </row>
    <row r="249" spans="1:5" x14ac:dyDescent="0.3">
      <c r="A249">
        <v>96</v>
      </c>
      <c r="B249" t="s">
        <v>110</v>
      </c>
      <c r="C249">
        <v>248</v>
      </c>
      <c r="D249" s="4">
        <f t="shared" si="8"/>
        <v>248.41940534610774</v>
      </c>
      <c r="E249" s="3">
        <v>0</v>
      </c>
    </row>
    <row r="250" spans="1:5" x14ac:dyDescent="0.3">
      <c r="A250">
        <v>97</v>
      </c>
      <c r="B250" t="s">
        <v>111</v>
      </c>
      <c r="C250">
        <v>249</v>
      </c>
      <c r="D250" s="4">
        <f t="shared" si="8"/>
        <v>248.74836390546454</v>
      </c>
      <c r="E250" s="3">
        <v>0</v>
      </c>
    </row>
    <row r="251" spans="1:5" x14ac:dyDescent="0.3">
      <c r="A251">
        <v>97</v>
      </c>
      <c r="B251" t="s">
        <v>111</v>
      </c>
      <c r="C251">
        <v>250</v>
      </c>
      <c r="D251" s="4">
        <f t="shared" si="8"/>
        <v>250.07699632244424</v>
      </c>
      <c r="E251" s="3">
        <v>0</v>
      </c>
    </row>
    <row r="252" spans="1:5" x14ac:dyDescent="0.3">
      <c r="A252">
        <v>98</v>
      </c>
      <c r="B252" t="s">
        <v>60</v>
      </c>
      <c r="C252">
        <v>251</v>
      </c>
      <c r="D252" s="4">
        <f t="shared" si="8"/>
        <v>250.40530358560392</v>
      </c>
      <c r="E252" s="3">
        <v>0</v>
      </c>
    </row>
    <row r="253" spans="1:5" x14ac:dyDescent="0.3">
      <c r="A253">
        <v>98</v>
      </c>
      <c r="B253" t="s">
        <v>60</v>
      </c>
      <c r="C253">
        <v>252</v>
      </c>
      <c r="D253" s="4">
        <f t="shared" si="8"/>
        <v>251.73328667767913</v>
      </c>
      <c r="E253" s="3">
        <v>0</v>
      </c>
    </row>
    <row r="254" spans="1:5" x14ac:dyDescent="0.3">
      <c r="A254">
        <v>98</v>
      </c>
      <c r="B254" t="s">
        <v>60</v>
      </c>
      <c r="C254">
        <v>253</v>
      </c>
      <c r="D254" s="4">
        <f t="shared" si="8"/>
        <v>253.06094657563835</v>
      </c>
      <c r="E254" s="3">
        <v>0</v>
      </c>
    </row>
    <row r="255" spans="1:5" x14ac:dyDescent="0.3">
      <c r="A255">
        <v>98</v>
      </c>
      <c r="B255" t="s">
        <v>60</v>
      </c>
      <c r="C255">
        <v>254</v>
      </c>
      <c r="D255" s="4">
        <f t="shared" si="8"/>
        <v>254.38828425073655</v>
      </c>
      <c r="E255" s="3">
        <v>0</v>
      </c>
    </row>
    <row r="256" spans="1:5" x14ac:dyDescent="0.3">
      <c r="A256">
        <v>99</v>
      </c>
      <c r="B256" t="s">
        <v>112</v>
      </c>
      <c r="C256">
        <v>255</v>
      </c>
      <c r="D256" s="4">
        <f t="shared" si="8"/>
        <v>254.71530066856747</v>
      </c>
      <c r="E256" s="3">
        <v>0</v>
      </c>
    </row>
    <row r="257" spans="1:5" x14ac:dyDescent="0.3">
      <c r="A257">
        <v>99</v>
      </c>
      <c r="B257" t="s">
        <v>112</v>
      </c>
      <c r="C257">
        <v>256</v>
      </c>
      <c r="D257" s="4">
        <f t="shared" si="8"/>
        <v>256.04199678911641</v>
      </c>
      <c r="E257" s="3">
        <v>0</v>
      </c>
    </row>
    <row r="258" spans="1:5" x14ac:dyDescent="0.3">
      <c r="A258">
        <v>99</v>
      </c>
      <c r="B258" t="s">
        <v>112</v>
      </c>
      <c r="C258">
        <v>257</v>
      </c>
      <c r="D258" s="4">
        <f t="shared" si="8"/>
        <v>257.36837356681104</v>
      </c>
      <c r="E258" s="3">
        <v>0</v>
      </c>
    </row>
    <row r="259" spans="1:5" x14ac:dyDescent="0.3">
      <c r="A259">
        <v>100</v>
      </c>
      <c r="B259" t="s">
        <v>113</v>
      </c>
      <c r="C259">
        <v>258</v>
      </c>
      <c r="D259" s="4">
        <f t="shared" si="8"/>
        <v>257.69443195057261</v>
      </c>
      <c r="E259" s="3">
        <v>0</v>
      </c>
    </row>
    <row r="260" spans="1:5" x14ac:dyDescent="0.3">
      <c r="A260">
        <v>100</v>
      </c>
      <c r="B260" t="s">
        <v>113</v>
      </c>
      <c r="C260">
        <v>259</v>
      </c>
      <c r="D260" s="4">
        <f t="shared" si="8"/>
        <v>259.02017288386577</v>
      </c>
      <c r="E260" s="3">
        <v>0</v>
      </c>
    </row>
    <row r="261" spans="1:5" x14ac:dyDescent="0.3">
      <c r="A261">
        <v>100</v>
      </c>
      <c r="B261" t="s">
        <v>113</v>
      </c>
      <c r="C261">
        <v>260</v>
      </c>
      <c r="D261" s="4">
        <f t="shared" si="8"/>
        <v>260.34559730474825</v>
      </c>
      <c r="E261" s="3">
        <v>0</v>
      </c>
    </row>
    <row r="262" spans="1:5" x14ac:dyDescent="0.3">
      <c r="A262">
        <v>101</v>
      </c>
      <c r="B262" t="s">
        <v>114</v>
      </c>
      <c r="C262">
        <v>261</v>
      </c>
      <c r="D262" s="4">
        <f t="shared" si="8"/>
        <v>260.67070614591967</v>
      </c>
      <c r="E262" s="3">
        <v>0</v>
      </c>
    </row>
    <row r="263" spans="1:5" x14ac:dyDescent="0.3">
      <c r="A263">
        <v>101</v>
      </c>
      <c r="B263" t="s">
        <v>114</v>
      </c>
      <c r="C263">
        <v>262</v>
      </c>
      <c r="D263" s="4">
        <f t="shared" si="8"/>
        <v>261.99550033476976</v>
      </c>
      <c r="E263" s="3">
        <v>0</v>
      </c>
    </row>
    <row r="264" spans="1:5" x14ac:dyDescent="0.3">
      <c r="A264">
        <v>101</v>
      </c>
      <c r="B264" t="s">
        <v>114</v>
      </c>
      <c r="C264">
        <v>263</v>
      </c>
      <c r="D264" s="4">
        <f t="shared" si="8"/>
        <v>263.31998079342583</v>
      </c>
      <c r="E264" s="3">
        <v>0</v>
      </c>
    </row>
    <row r="265" spans="1:5" x14ac:dyDescent="0.3">
      <c r="A265">
        <v>102</v>
      </c>
      <c r="B265" t="s">
        <v>115</v>
      </c>
      <c r="C265">
        <v>264</v>
      </c>
      <c r="D265" s="4">
        <f t="shared" si="8"/>
        <v>263.64414843880024</v>
      </c>
      <c r="E265" s="3">
        <v>0</v>
      </c>
    </row>
    <row r="266" spans="1:5" x14ac:dyDescent="0.3">
      <c r="A266">
        <v>102</v>
      </c>
      <c r="B266" t="s">
        <v>115</v>
      </c>
      <c r="C266">
        <v>265</v>
      </c>
      <c r="D266" s="4">
        <f t="shared" si="8"/>
        <v>264.96800418263632</v>
      </c>
      <c r="E266" s="3">
        <v>0</v>
      </c>
    </row>
    <row r="267" spans="1:5" x14ac:dyDescent="0.3">
      <c r="A267">
        <v>102</v>
      </c>
      <c r="B267" t="s">
        <v>115</v>
      </c>
      <c r="C267">
        <v>266</v>
      </c>
      <c r="D267" s="4">
        <f t="shared" si="8"/>
        <v>266.29154893155476</v>
      </c>
      <c r="E267" s="3">
        <v>0</v>
      </c>
    </row>
    <row r="268" spans="1:5" x14ac:dyDescent="0.3">
      <c r="A268">
        <v>103</v>
      </c>
      <c r="B268" t="s">
        <v>116</v>
      </c>
      <c r="C268">
        <v>267</v>
      </c>
      <c r="D268" s="4">
        <f t="shared" si="8"/>
        <v>266.6147835870986</v>
      </c>
      <c r="E268" s="3">
        <v>0</v>
      </c>
    </row>
    <row r="269" spans="1:5" x14ac:dyDescent="0.3">
      <c r="A269">
        <v>103</v>
      </c>
      <c r="B269" t="s">
        <v>116</v>
      </c>
      <c r="C269">
        <v>268</v>
      </c>
      <c r="D269" s="4">
        <f t="shared" si="8"/>
        <v>267.93770904577786</v>
      </c>
      <c r="E269" s="3">
        <v>0</v>
      </c>
    </row>
    <row r="270" spans="1:5" x14ac:dyDescent="0.3">
      <c r="A270">
        <v>103</v>
      </c>
      <c r="B270" t="s">
        <v>116</v>
      </c>
      <c r="C270">
        <v>269</v>
      </c>
      <c r="D270" s="4">
        <f t="shared" si="8"/>
        <v>269.26032619911416</v>
      </c>
      <c r="E270" s="3">
        <v>0</v>
      </c>
    </row>
    <row r="271" spans="1:5" x14ac:dyDescent="0.3">
      <c r="A271">
        <v>104</v>
      </c>
      <c r="B271" t="s">
        <v>117</v>
      </c>
      <c r="C271">
        <v>270</v>
      </c>
      <c r="D271" s="4">
        <f t="shared" si="8"/>
        <v>269.58263593368417</v>
      </c>
      <c r="E271" s="3">
        <v>0</v>
      </c>
    </row>
    <row r="272" spans="1:5" x14ac:dyDescent="0.3">
      <c r="A272">
        <v>104</v>
      </c>
      <c r="B272" t="s">
        <v>117</v>
      </c>
      <c r="C272">
        <v>271</v>
      </c>
      <c r="D272" s="4">
        <f t="shared" si="8"/>
        <v>270.90463913116241</v>
      </c>
      <c r="E272" s="3">
        <v>0</v>
      </c>
    </row>
    <row r="273" spans="1:5" x14ac:dyDescent="0.3">
      <c r="A273">
        <v>104</v>
      </c>
      <c r="B273" t="s">
        <v>117</v>
      </c>
      <c r="C273">
        <v>272</v>
      </c>
      <c r="D273" s="4">
        <f t="shared" si="8"/>
        <v>272.22633666836441</v>
      </c>
      <c r="E273" s="3">
        <v>0</v>
      </c>
    </row>
    <row r="274" spans="1:5" x14ac:dyDescent="0.3">
      <c r="A274">
        <v>105</v>
      </c>
      <c r="B274" t="s">
        <v>118</v>
      </c>
      <c r="C274">
        <v>273</v>
      </c>
      <c r="D274" s="4">
        <f t="shared" si="8"/>
        <v>272.54772941728856</v>
      </c>
      <c r="E274" s="3">
        <v>0</v>
      </c>
    </row>
    <row r="275" spans="1:5" x14ac:dyDescent="0.3">
      <c r="A275">
        <v>105</v>
      </c>
      <c r="B275" t="s">
        <v>118</v>
      </c>
      <c r="C275">
        <v>274</v>
      </c>
      <c r="D275" s="4">
        <f t="shared" si="8"/>
        <v>273.86881824515746</v>
      </c>
      <c r="E275" s="3">
        <v>0</v>
      </c>
    </row>
    <row r="276" spans="1:5" x14ac:dyDescent="0.3">
      <c r="A276">
        <v>105</v>
      </c>
      <c r="B276" t="s">
        <v>118</v>
      </c>
      <c r="C276">
        <v>275</v>
      </c>
      <c r="D276" s="4">
        <f t="shared" si="8"/>
        <v>275.18960401445935</v>
      </c>
      <c r="E276" s="3">
        <v>0</v>
      </c>
    </row>
    <row r="277" spans="1:5" x14ac:dyDescent="0.3">
      <c r="A277">
        <v>106</v>
      </c>
      <c r="B277" t="s">
        <v>31</v>
      </c>
      <c r="C277">
        <v>276</v>
      </c>
      <c r="D277" s="4">
        <f t="shared" si="8"/>
        <v>275.51008758298843</v>
      </c>
      <c r="E277" s="3">
        <v>0</v>
      </c>
    </row>
    <row r="278" spans="1:5" x14ac:dyDescent="0.3">
      <c r="A278">
        <v>106</v>
      </c>
      <c r="B278" t="s">
        <v>31</v>
      </c>
      <c r="C278">
        <v>277</v>
      </c>
      <c r="D278" s="4">
        <f t="shared" si="8"/>
        <v>276.83026980388513</v>
      </c>
      <c r="E278" s="3">
        <v>0</v>
      </c>
    </row>
    <row r="279" spans="1:5" x14ac:dyDescent="0.3">
      <c r="A279">
        <v>106</v>
      </c>
      <c r="B279" t="s">
        <v>31</v>
      </c>
      <c r="C279">
        <v>278</v>
      </c>
      <c r="D279" s="4">
        <f t="shared" si="8"/>
        <v>278.15015152567577</v>
      </c>
      <c r="E279" s="3">
        <v>0</v>
      </c>
    </row>
    <row r="280" spans="1:5" x14ac:dyDescent="0.3">
      <c r="A280">
        <v>106</v>
      </c>
      <c r="B280" t="s">
        <v>31</v>
      </c>
      <c r="C280">
        <v>279</v>
      </c>
      <c r="D280" s="4">
        <f t="shared" si="8"/>
        <v>279.46973359231134</v>
      </c>
      <c r="E280" s="3">
        <v>0</v>
      </c>
    </row>
    <row r="281" spans="1:5" x14ac:dyDescent="0.3">
      <c r="A281">
        <v>107</v>
      </c>
      <c r="B281" t="s">
        <v>119</v>
      </c>
      <c r="C281">
        <v>280</v>
      </c>
      <c r="D281" s="4">
        <f t="shared" si="8"/>
        <v>279.7890168432067</v>
      </c>
      <c r="E281" s="3">
        <v>0</v>
      </c>
    </row>
    <row r="282" spans="1:5" x14ac:dyDescent="0.3">
      <c r="A282">
        <v>107</v>
      </c>
      <c r="B282" t="s">
        <v>119</v>
      </c>
      <c r="C282">
        <v>281</v>
      </c>
      <c r="D282" s="4">
        <f t="shared" si="8"/>
        <v>281.10800211327847</v>
      </c>
      <c r="E282" s="3">
        <v>0</v>
      </c>
    </row>
    <row r="283" spans="1:5" x14ac:dyDescent="0.3">
      <c r="A283">
        <v>107</v>
      </c>
      <c r="B283" t="s">
        <v>119</v>
      </c>
      <c r="C283">
        <v>282</v>
      </c>
      <c r="D283" s="4">
        <f t="shared" si="8"/>
        <v>282.42669023298293</v>
      </c>
      <c r="E283" s="3">
        <v>0</v>
      </c>
    </row>
    <row r="284" spans="1:5" x14ac:dyDescent="0.3">
      <c r="A284">
        <v>108</v>
      </c>
      <c r="B284" t="s">
        <v>120</v>
      </c>
      <c r="C284">
        <v>283</v>
      </c>
      <c r="D284" s="4">
        <f t="shared" si="8"/>
        <v>282.74508202835335</v>
      </c>
      <c r="E284" s="3">
        <v>0</v>
      </c>
    </row>
    <row r="285" spans="1:5" x14ac:dyDescent="0.3">
      <c r="A285">
        <v>108</v>
      </c>
      <c r="B285" t="s">
        <v>120</v>
      </c>
      <c r="C285">
        <v>284</v>
      </c>
      <c r="D285" s="4">
        <f t="shared" si="8"/>
        <v>284.06317832103684</v>
      </c>
      <c r="E285" s="3">
        <v>0</v>
      </c>
    </row>
    <row r="286" spans="1:5" x14ac:dyDescent="0.3">
      <c r="A286">
        <v>108</v>
      </c>
      <c r="B286" t="s">
        <v>120</v>
      </c>
      <c r="C286">
        <v>285</v>
      </c>
      <c r="D286" s="4">
        <f t="shared" si="8"/>
        <v>285.38097992833104</v>
      </c>
      <c r="E286" s="3">
        <v>0</v>
      </c>
    </row>
    <row r="287" spans="1:5" x14ac:dyDescent="0.3">
      <c r="A287">
        <v>109</v>
      </c>
      <c r="B287" t="s">
        <v>121</v>
      </c>
      <c r="C287">
        <v>286</v>
      </c>
      <c r="D287" s="4">
        <f t="shared" si="8"/>
        <v>285.69848766321991</v>
      </c>
      <c r="E287" s="3">
        <v>0</v>
      </c>
    </row>
    <row r="288" spans="1:5" x14ac:dyDescent="0.3">
      <c r="A288">
        <v>109</v>
      </c>
      <c r="B288" t="s">
        <v>121</v>
      </c>
      <c r="C288">
        <v>287</v>
      </c>
      <c r="D288" s="4">
        <f t="shared" si="8"/>
        <v>287.01570233440935</v>
      </c>
      <c r="E288" s="3">
        <v>0</v>
      </c>
    </row>
    <row r="289" spans="1:5" x14ac:dyDescent="0.3">
      <c r="A289">
        <v>109</v>
      </c>
      <c r="B289" t="s">
        <v>121</v>
      </c>
      <c r="C289">
        <v>288</v>
      </c>
      <c r="D289" s="4">
        <f t="shared" si="8"/>
        <v>288.3326247463628</v>
      </c>
      <c r="E289" s="3">
        <v>0</v>
      </c>
    </row>
    <row r="290" spans="1:5" x14ac:dyDescent="0.3">
      <c r="A290">
        <v>110</v>
      </c>
      <c r="B290" t="s">
        <v>122</v>
      </c>
      <c r="C290">
        <v>289</v>
      </c>
      <c r="D290" s="4">
        <f t="shared" si="8"/>
        <v>288.64925569933575</v>
      </c>
      <c r="E290" s="3">
        <v>0</v>
      </c>
    </row>
    <row r="291" spans="1:5" x14ac:dyDescent="0.3">
      <c r="A291">
        <v>110</v>
      </c>
      <c r="B291" t="s">
        <v>122</v>
      </c>
      <c r="C291">
        <v>290</v>
      </c>
      <c r="D291" s="4">
        <f t="shared" si="8"/>
        <v>289.96559598941013</v>
      </c>
      <c r="E291" s="3">
        <v>0</v>
      </c>
    </row>
    <row r="292" spans="1:5" x14ac:dyDescent="0.3">
      <c r="A292">
        <v>110</v>
      </c>
      <c r="B292" t="s">
        <v>122</v>
      </c>
      <c r="C292">
        <v>291</v>
      </c>
      <c r="D292" s="4">
        <f t="shared" si="8"/>
        <v>291.28164640852862</v>
      </c>
      <c r="E292" s="3">
        <v>0</v>
      </c>
    </row>
    <row r="293" spans="1:5" x14ac:dyDescent="0.3">
      <c r="A293">
        <v>111</v>
      </c>
      <c r="B293" t="s">
        <v>123</v>
      </c>
      <c r="C293">
        <v>292</v>
      </c>
      <c r="D293" s="4">
        <f t="shared" si="8"/>
        <v>291.59740774452803</v>
      </c>
      <c r="E293" s="3">
        <v>0</v>
      </c>
    </row>
    <row r="294" spans="1:5" x14ac:dyDescent="0.3">
      <c r="A294">
        <v>111</v>
      </c>
      <c r="B294" t="s">
        <v>123</v>
      </c>
      <c r="C294">
        <v>293</v>
      </c>
      <c r="D294" s="4">
        <f t="shared" si="8"/>
        <v>292.91288078117282</v>
      </c>
      <c r="E294" s="3">
        <v>0</v>
      </c>
    </row>
    <row r="295" spans="1:5" x14ac:dyDescent="0.3">
      <c r="A295">
        <v>111</v>
      </c>
      <c r="B295" t="s">
        <v>123</v>
      </c>
      <c r="C295">
        <v>294</v>
      </c>
      <c r="D295" s="4">
        <f t="shared" si="8"/>
        <v>294.22806629818768</v>
      </c>
      <c r="E295" s="3">
        <v>0</v>
      </c>
    </row>
    <row r="296" spans="1:5" x14ac:dyDescent="0.3">
      <c r="A296">
        <v>112</v>
      </c>
      <c r="B296" t="s">
        <v>124</v>
      </c>
      <c r="C296">
        <v>295</v>
      </c>
      <c r="D296" s="4">
        <f t="shared" si="8"/>
        <v>294.54296507129038</v>
      </c>
      <c r="E296" s="3">
        <v>0</v>
      </c>
    </row>
    <row r="297" spans="1:5" x14ac:dyDescent="0.3">
      <c r="A297">
        <v>112</v>
      </c>
      <c r="B297" t="s">
        <v>124</v>
      </c>
      <c r="C297">
        <v>296</v>
      </c>
      <c r="D297" s="4">
        <f t="shared" si="8"/>
        <v>295.85757787222377</v>
      </c>
      <c r="E297" s="3">
        <v>0</v>
      </c>
    </row>
    <row r="298" spans="1:5" x14ac:dyDescent="0.3">
      <c r="A298">
        <v>112</v>
      </c>
      <c r="B298" t="s">
        <v>124</v>
      </c>
      <c r="C298">
        <v>297</v>
      </c>
      <c r="D298" s="4">
        <f t="shared" si="8"/>
        <v>297.17190546878749</v>
      </c>
      <c r="E298" s="3">
        <v>0</v>
      </c>
    </row>
    <row r="299" spans="1:5" x14ac:dyDescent="0.3">
      <c r="A299">
        <v>112</v>
      </c>
      <c r="B299" t="s">
        <v>124</v>
      </c>
      <c r="C299">
        <v>298</v>
      </c>
      <c r="D299" s="4">
        <f t="shared" si="8"/>
        <v>298.48594862486971</v>
      </c>
      <c r="E299" s="3">
        <v>0</v>
      </c>
    </row>
    <row r="300" spans="1:5" x14ac:dyDescent="0.3">
      <c r="A300">
        <v>113</v>
      </c>
      <c r="B300" t="s">
        <v>125</v>
      </c>
      <c r="C300">
        <v>299</v>
      </c>
      <c r="D300" s="4">
        <f t="shared" si="8"/>
        <v>298.79970810047791</v>
      </c>
      <c r="E300" s="3">
        <v>0</v>
      </c>
    </row>
    <row r="301" spans="1:5" x14ac:dyDescent="0.3">
      <c r="A301">
        <v>113</v>
      </c>
      <c r="B301" t="s">
        <v>125</v>
      </c>
      <c r="C301">
        <v>300</v>
      </c>
      <c r="D301" s="4">
        <f t="shared" si="8"/>
        <v>300.11318465176981</v>
      </c>
      <c r="E301" s="3">
        <v>0</v>
      </c>
    </row>
    <row r="302" spans="1:5" x14ac:dyDescent="0.3">
      <c r="A302">
        <v>113</v>
      </c>
      <c r="B302" t="s">
        <v>125</v>
      </c>
      <c r="C302">
        <v>301</v>
      </c>
      <c r="D302" s="4">
        <f t="shared" si="8"/>
        <v>301.42637903108391</v>
      </c>
      <c r="E302" s="3">
        <v>0</v>
      </c>
    </row>
    <row r="303" spans="1:5" x14ac:dyDescent="0.3">
      <c r="A303">
        <v>114</v>
      </c>
      <c r="B303" t="s">
        <v>126</v>
      </c>
      <c r="C303">
        <v>302</v>
      </c>
      <c r="D303" s="4">
        <f t="shared" si="8"/>
        <v>301.73929198696914</v>
      </c>
      <c r="E303" s="3">
        <v>0</v>
      </c>
    </row>
    <row r="304" spans="1:5" x14ac:dyDescent="0.3">
      <c r="A304">
        <v>114</v>
      </c>
      <c r="B304" t="s">
        <v>126</v>
      </c>
      <c r="C304">
        <v>303</v>
      </c>
      <c r="D304" s="4">
        <f t="shared" si="8"/>
        <v>303.05192426421519</v>
      </c>
      <c r="E304" s="3">
        <v>0</v>
      </c>
    </row>
    <row r="305" spans="1:5" x14ac:dyDescent="0.3">
      <c r="A305">
        <v>114</v>
      </c>
      <c r="B305" t="s">
        <v>126</v>
      </c>
      <c r="C305">
        <v>304</v>
      </c>
      <c r="D305" s="4">
        <f t="shared" si="8"/>
        <v>304.36427660388148</v>
      </c>
      <c r="E305" s="3">
        <v>0</v>
      </c>
    </row>
    <row r="306" spans="1:5" x14ac:dyDescent="0.3">
      <c r="A306">
        <v>115</v>
      </c>
      <c r="B306" t="s">
        <v>127</v>
      </c>
      <c r="C306">
        <v>305</v>
      </c>
      <c r="D306" s="4">
        <f t="shared" si="8"/>
        <v>304.67634974332651</v>
      </c>
      <c r="E306" s="3">
        <v>0</v>
      </c>
    </row>
    <row r="307" spans="1:5" x14ac:dyDescent="0.3">
      <c r="A307">
        <v>115</v>
      </c>
      <c r="B307" t="s">
        <v>127</v>
      </c>
      <c r="C307">
        <v>306</v>
      </c>
      <c r="D307" s="4">
        <f t="shared" si="8"/>
        <v>305.98814441623654</v>
      </c>
      <c r="E307" s="3">
        <v>0</v>
      </c>
    </row>
    <row r="308" spans="1:5" x14ac:dyDescent="0.3">
      <c r="A308">
        <v>115</v>
      </c>
      <c r="B308" t="s">
        <v>127</v>
      </c>
      <c r="C308">
        <v>307</v>
      </c>
      <c r="D308" s="4">
        <f t="shared" si="8"/>
        <v>307.2996613526542</v>
      </c>
      <c r="E308" s="3">
        <v>0</v>
      </c>
    </row>
    <row r="309" spans="1:5" x14ac:dyDescent="0.3">
      <c r="A309">
        <v>116</v>
      </c>
      <c r="B309" t="s">
        <v>128</v>
      </c>
      <c r="C309">
        <v>308</v>
      </c>
      <c r="D309" s="4">
        <f t="shared" si="8"/>
        <v>307.6109012790065</v>
      </c>
      <c r="E309" s="3">
        <v>0</v>
      </c>
    </row>
    <row r="310" spans="1:5" x14ac:dyDescent="0.3">
      <c r="A310">
        <v>116</v>
      </c>
      <c r="B310" t="s">
        <v>128</v>
      </c>
      <c r="C310">
        <v>309</v>
      </c>
      <c r="D310" s="4">
        <f t="shared" si="8"/>
        <v>308.92186491813288</v>
      </c>
      <c r="E310" s="3">
        <v>0</v>
      </c>
    </row>
    <row r="311" spans="1:5" x14ac:dyDescent="0.3">
      <c r="A311">
        <v>116</v>
      </c>
      <c r="B311" t="s">
        <v>128</v>
      </c>
      <c r="C311">
        <v>310</v>
      </c>
      <c r="D311" s="4">
        <f t="shared" si="8"/>
        <v>310.23255298931269</v>
      </c>
      <c r="E311" s="3">
        <v>0</v>
      </c>
    </row>
    <row r="312" spans="1:5" x14ac:dyDescent="0.3">
      <c r="A312">
        <v>117</v>
      </c>
      <c r="B312" t="s">
        <v>129</v>
      </c>
      <c r="C312">
        <v>311</v>
      </c>
      <c r="D312" s="4">
        <f t="shared" si="8"/>
        <v>310.54296620829246</v>
      </c>
      <c r="E312" s="3">
        <v>0</v>
      </c>
    </row>
    <row r="313" spans="1:5" x14ac:dyDescent="0.3">
      <c r="A313">
        <v>117</v>
      </c>
      <c r="B313" t="s">
        <v>129</v>
      </c>
      <c r="C313">
        <v>312</v>
      </c>
      <c r="D313" s="4">
        <f t="shared" si="8"/>
        <v>311.85310528731293</v>
      </c>
      <c r="E313" s="3">
        <v>0</v>
      </c>
    </row>
    <row r="314" spans="1:5" x14ac:dyDescent="0.3">
      <c r="A314">
        <v>117</v>
      </c>
      <c r="B314" t="s">
        <v>129</v>
      </c>
      <c r="C314">
        <v>313</v>
      </c>
      <c r="D314" s="4">
        <f t="shared" si="8"/>
        <v>313.16297093513572</v>
      </c>
      <c r="E314" s="3">
        <v>0</v>
      </c>
    </row>
    <row r="315" spans="1:5" x14ac:dyDescent="0.3">
      <c r="A315">
        <v>117</v>
      </c>
      <c r="B315" t="s">
        <v>129</v>
      </c>
      <c r="C315">
        <v>314</v>
      </c>
      <c r="D315" s="4">
        <f t="shared" si="8"/>
        <v>314.47256385706987</v>
      </c>
      <c r="E315" s="3">
        <v>0</v>
      </c>
    </row>
    <row r="316" spans="1:5" x14ac:dyDescent="0.3">
      <c r="A316">
        <v>118</v>
      </c>
      <c r="B316" t="s">
        <v>130</v>
      </c>
      <c r="C316">
        <v>315</v>
      </c>
      <c r="D316" s="4">
        <f t="shared" si="8"/>
        <v>314.78188475499786</v>
      </c>
      <c r="E316" s="3">
        <v>0</v>
      </c>
    </row>
    <row r="317" spans="1:5" x14ac:dyDescent="0.3">
      <c r="A317">
        <v>118</v>
      </c>
      <c r="B317" t="s">
        <v>130</v>
      </c>
      <c r="C317">
        <v>316</v>
      </c>
      <c r="D317" s="4">
        <f t="shared" si="8"/>
        <v>316.09093432740144</v>
      </c>
      <c r="E317" s="3">
        <v>0</v>
      </c>
    </row>
    <row r="318" spans="1:5" x14ac:dyDescent="0.3">
      <c r="A318">
        <v>118</v>
      </c>
      <c r="B318" t="s">
        <v>130</v>
      </c>
      <c r="C318">
        <v>317</v>
      </c>
      <c r="D318" s="4">
        <f t="shared" si="8"/>
        <v>317.39971326938746</v>
      </c>
      <c r="E318" s="3">
        <v>0</v>
      </c>
    </row>
    <row r="319" spans="1:5" x14ac:dyDescent="0.3">
      <c r="A319">
        <v>119</v>
      </c>
      <c r="B319" t="s">
        <v>131</v>
      </c>
      <c r="C319">
        <v>318</v>
      </c>
      <c r="D319" s="4">
        <f t="shared" si="8"/>
        <v>317.70822227271299</v>
      </c>
      <c r="E319" s="3">
        <v>0</v>
      </c>
    </row>
    <row r="320" spans="1:5" x14ac:dyDescent="0.3">
      <c r="A320">
        <v>119</v>
      </c>
      <c r="B320" t="s">
        <v>131</v>
      </c>
      <c r="C320">
        <v>319</v>
      </c>
      <c r="D320" s="4">
        <f t="shared" si="8"/>
        <v>319.01646202581037</v>
      </c>
      <c r="E320" s="3">
        <v>0</v>
      </c>
    </row>
    <row r="321" spans="1:5" x14ac:dyDescent="0.3">
      <c r="A321">
        <v>119</v>
      </c>
      <c r="B321" t="s">
        <v>131</v>
      </c>
      <c r="C321">
        <v>320</v>
      </c>
      <c r="D321" s="4">
        <f t="shared" si="8"/>
        <v>320.3244332138122</v>
      </c>
      <c r="E321" s="3">
        <v>0</v>
      </c>
    </row>
    <row r="322" spans="1:5" x14ac:dyDescent="0.3">
      <c r="A322">
        <v>120</v>
      </c>
      <c r="B322" t="s">
        <v>132</v>
      </c>
      <c r="C322">
        <v>321</v>
      </c>
      <c r="D322" s="4">
        <f t="shared" si="8"/>
        <v>320.63213651857569</v>
      </c>
      <c r="E322" s="3">
        <v>0</v>
      </c>
    </row>
    <row r="323" spans="1:5" x14ac:dyDescent="0.3">
      <c r="A323">
        <v>120</v>
      </c>
      <c r="B323" t="s">
        <v>132</v>
      </c>
      <c r="C323">
        <v>322</v>
      </c>
      <c r="D323" s="4">
        <f t="shared" si="8"/>
        <v>321.9395726187073</v>
      </c>
      <c r="E323" s="3">
        <v>0</v>
      </c>
    </row>
    <row r="324" spans="1:5" x14ac:dyDescent="0.3">
      <c r="A324">
        <v>120</v>
      </c>
      <c r="B324" t="s">
        <v>132</v>
      </c>
      <c r="C324">
        <v>323</v>
      </c>
      <c r="D324" s="4">
        <f t="shared" si="8"/>
        <v>323.24674218958637</v>
      </c>
      <c r="E324" s="3">
        <v>0</v>
      </c>
    </row>
    <row r="325" spans="1:5" x14ac:dyDescent="0.3">
      <c r="A325">
        <v>121</v>
      </c>
      <c r="B325" t="s">
        <v>133</v>
      </c>
      <c r="C325">
        <v>324</v>
      </c>
      <c r="D325" s="4">
        <f t="shared" si="8"/>
        <v>323.55364590338911</v>
      </c>
      <c r="E325" s="3">
        <v>0</v>
      </c>
    </row>
    <row r="326" spans="1:5" x14ac:dyDescent="0.3">
      <c r="A326">
        <v>121</v>
      </c>
      <c r="B326" t="s">
        <v>133</v>
      </c>
      <c r="C326">
        <v>325</v>
      </c>
      <c r="D326" s="4">
        <f t="shared" si="8"/>
        <v>324.8602844291122</v>
      </c>
      <c r="E326" s="3">
        <v>0</v>
      </c>
    </row>
    <row r="327" spans="1:5" x14ac:dyDescent="0.3">
      <c r="A327">
        <v>121</v>
      </c>
      <c r="B327" t="s">
        <v>133</v>
      </c>
      <c r="C327">
        <v>326</v>
      </c>
      <c r="D327" s="4">
        <f t="shared" si="8"/>
        <v>326.16665843259608</v>
      </c>
      <c r="E327" s="3">
        <v>0</v>
      </c>
    </row>
    <row r="328" spans="1:5" x14ac:dyDescent="0.3">
      <c r="A328">
        <v>121</v>
      </c>
      <c r="B328" t="s">
        <v>133</v>
      </c>
      <c r="C328">
        <v>327</v>
      </c>
      <c r="D328" s="4">
        <f t="shared" si="8"/>
        <v>327.47276857654805</v>
      </c>
      <c r="E328" s="3">
        <v>0</v>
      </c>
    </row>
    <row r="329" spans="1:5" x14ac:dyDescent="0.3">
      <c r="A329">
        <v>122</v>
      </c>
      <c r="B329" t="s">
        <v>42</v>
      </c>
      <c r="C329">
        <v>328</v>
      </c>
      <c r="D329" s="4">
        <f t="shared" si="8"/>
        <v>327.77861552056504</v>
      </c>
      <c r="E329" s="3">
        <v>0</v>
      </c>
    </row>
    <row r="330" spans="1:5" x14ac:dyDescent="0.3">
      <c r="A330">
        <v>122</v>
      </c>
      <c r="B330" t="s">
        <v>42</v>
      </c>
      <c r="C330">
        <v>329</v>
      </c>
      <c r="D330" s="4">
        <f t="shared" si="8"/>
        <v>329.08419992115637</v>
      </c>
      <c r="E330" s="3">
        <v>0</v>
      </c>
    </row>
    <row r="331" spans="1:5" x14ac:dyDescent="0.3">
      <c r="A331">
        <v>122</v>
      </c>
      <c r="B331" t="s">
        <v>42</v>
      </c>
      <c r="C331">
        <v>330</v>
      </c>
      <c r="D331" s="4">
        <f t="shared" si="8"/>
        <v>330.38952243176584</v>
      </c>
      <c r="E331" s="3">
        <v>0</v>
      </c>
    </row>
    <row r="332" spans="1:5" x14ac:dyDescent="0.3">
      <c r="A332">
        <v>123</v>
      </c>
      <c r="B332" t="s">
        <v>134</v>
      </c>
      <c r="C332">
        <v>331</v>
      </c>
      <c r="D332" s="4">
        <f t="shared" si="8"/>
        <v>330.69458370279438</v>
      </c>
      <c r="E332" s="3">
        <v>0</v>
      </c>
    </row>
    <row r="333" spans="1:5" x14ac:dyDescent="0.3">
      <c r="A333">
        <v>123</v>
      </c>
      <c r="B333" t="s">
        <v>134</v>
      </c>
      <c r="C333">
        <v>332</v>
      </c>
      <c r="D333" s="4">
        <f t="shared" si="8"/>
        <v>331.99938438162155</v>
      </c>
      <c r="E333" s="3">
        <v>0</v>
      </c>
    </row>
    <row r="334" spans="1:5" x14ac:dyDescent="0.3">
      <c r="A334">
        <v>123</v>
      </c>
      <c r="B334" t="s">
        <v>134</v>
      </c>
      <c r="C334">
        <v>333</v>
      </c>
      <c r="D334" s="4">
        <f t="shared" si="8"/>
        <v>333.30392511262755</v>
      </c>
      <c r="E334" s="3">
        <v>0</v>
      </c>
    </row>
    <row r="335" spans="1:5" x14ac:dyDescent="0.3">
      <c r="A335">
        <v>124</v>
      </c>
      <c r="B335" t="s">
        <v>135</v>
      </c>
      <c r="C335">
        <v>334</v>
      </c>
      <c r="D335" s="4">
        <f t="shared" si="8"/>
        <v>333.60820653721453</v>
      </c>
      <c r="E335" s="3">
        <v>0</v>
      </c>
    </row>
    <row r="336" spans="1:5" x14ac:dyDescent="0.3">
      <c r="A336">
        <v>124</v>
      </c>
      <c r="B336" t="s">
        <v>135</v>
      </c>
      <c r="C336">
        <v>335</v>
      </c>
      <c r="D336" s="4">
        <f t="shared" si="8"/>
        <v>334.91222929382798</v>
      </c>
      <c r="E336" s="3">
        <v>0</v>
      </c>
    </row>
    <row r="337" spans="1:5" x14ac:dyDescent="0.3">
      <c r="A337">
        <v>124</v>
      </c>
      <c r="B337" t="s">
        <v>135</v>
      </c>
      <c r="C337">
        <v>336</v>
      </c>
      <c r="D337" s="4">
        <f t="shared" si="8"/>
        <v>336.21599401797789</v>
      </c>
      <c r="E337" s="3">
        <v>0</v>
      </c>
    </row>
    <row r="338" spans="1:5" x14ac:dyDescent="0.3">
      <c r="A338">
        <v>125</v>
      </c>
      <c r="B338" t="s">
        <v>136</v>
      </c>
      <c r="C338">
        <v>337</v>
      </c>
      <c r="D338" s="4">
        <f t="shared" si="8"/>
        <v>336.51950134225939</v>
      </c>
      <c r="E338" s="3">
        <v>0</v>
      </c>
    </row>
    <row r="339" spans="1:5" x14ac:dyDescent="0.3">
      <c r="A339">
        <v>125</v>
      </c>
      <c r="B339" t="s">
        <v>136</v>
      </c>
      <c r="C339">
        <v>338</v>
      </c>
      <c r="D339" s="4">
        <f t="shared" si="8"/>
        <v>337.82275189637375</v>
      </c>
      <c r="E339" s="3">
        <v>0</v>
      </c>
    </row>
    <row r="340" spans="1:5" x14ac:dyDescent="0.3">
      <c r="A340">
        <v>125</v>
      </c>
      <c r="B340" t="s">
        <v>136</v>
      </c>
      <c r="C340">
        <v>339</v>
      </c>
      <c r="D340" s="4">
        <f t="shared" si="8"/>
        <v>339.12574630714857</v>
      </c>
      <c r="E340" s="3">
        <v>0</v>
      </c>
    </row>
    <row r="341" spans="1:5" x14ac:dyDescent="0.3">
      <c r="A341">
        <v>125</v>
      </c>
      <c r="B341" t="s">
        <v>136</v>
      </c>
      <c r="C341">
        <v>340</v>
      </c>
      <c r="D341" s="4">
        <f t="shared" si="8"/>
        <v>340.42848519855812</v>
      </c>
      <c r="E341" s="3">
        <v>0</v>
      </c>
    </row>
    <row r="342" spans="1:5" x14ac:dyDescent="0.3">
      <c r="A342">
        <v>126</v>
      </c>
      <c r="B342" t="s">
        <v>137</v>
      </c>
      <c r="C342">
        <v>341</v>
      </c>
      <c r="D342" s="4">
        <f t="shared" si="8"/>
        <v>340.73096919174361</v>
      </c>
      <c r="E342" s="3">
        <v>0</v>
      </c>
    </row>
    <row r="343" spans="1:5" x14ac:dyDescent="0.3">
      <c r="A343">
        <v>126</v>
      </c>
      <c r="B343" t="s">
        <v>137</v>
      </c>
      <c r="C343">
        <v>342</v>
      </c>
      <c r="D343" s="4">
        <f t="shared" si="8"/>
        <v>342.03319890503269</v>
      </c>
      <c r="E343" s="3">
        <v>0</v>
      </c>
    </row>
    <row r="344" spans="1:5" x14ac:dyDescent="0.3">
      <c r="A344">
        <v>126</v>
      </c>
      <c r="B344" t="s">
        <v>137</v>
      </c>
      <c r="C344">
        <v>343</v>
      </c>
      <c r="D344" s="4">
        <f t="shared" si="8"/>
        <v>343.33517495395949</v>
      </c>
      <c r="E344" s="3">
        <v>0</v>
      </c>
    </row>
    <row r="345" spans="1:5" x14ac:dyDescent="0.3">
      <c r="A345">
        <v>127</v>
      </c>
      <c r="B345" t="s">
        <v>138</v>
      </c>
      <c r="C345">
        <v>344</v>
      </c>
      <c r="D345" s="4">
        <f t="shared" si="8"/>
        <v>343.63689795128391</v>
      </c>
      <c r="E345" s="3">
        <v>0</v>
      </c>
    </row>
    <row r="346" spans="1:5" x14ac:dyDescent="0.3">
      <c r="A346">
        <v>127</v>
      </c>
      <c r="B346" t="s">
        <v>138</v>
      </c>
      <c r="C346">
        <v>345</v>
      </c>
      <c r="D346" s="4">
        <f t="shared" si="8"/>
        <v>344.93836850701098</v>
      </c>
      <c r="E346" s="3">
        <v>0</v>
      </c>
    </row>
    <row r="347" spans="1:5" x14ac:dyDescent="0.3">
      <c r="A347">
        <v>127</v>
      </c>
      <c r="B347" t="s">
        <v>138</v>
      </c>
      <c r="C347">
        <v>346</v>
      </c>
      <c r="D347" s="4">
        <f t="shared" si="8"/>
        <v>346.2395872284099</v>
      </c>
      <c r="E347" s="3">
        <v>0</v>
      </c>
    </row>
    <row r="348" spans="1:5" x14ac:dyDescent="0.3">
      <c r="A348">
        <v>128</v>
      </c>
      <c r="B348" t="s">
        <v>139</v>
      </c>
      <c r="C348">
        <v>347</v>
      </c>
      <c r="D348" s="4">
        <f t="shared" si="8"/>
        <v>346.54055472003319</v>
      </c>
      <c r="E348" s="3">
        <v>0</v>
      </c>
    </row>
    <row r="349" spans="1:5" x14ac:dyDescent="0.3">
      <c r="A349">
        <v>128</v>
      </c>
      <c r="B349" t="s">
        <v>139</v>
      </c>
      <c r="C349">
        <v>348</v>
      </c>
      <c r="D349" s="4">
        <f t="shared" si="8"/>
        <v>347.84127158373525</v>
      </c>
      <c r="E349" s="3">
        <v>0</v>
      </c>
    </row>
    <row r="350" spans="1:5" x14ac:dyDescent="0.3">
      <c r="A350">
        <v>128</v>
      </c>
      <c r="B350" t="s">
        <v>139</v>
      </c>
      <c r="C350">
        <v>349</v>
      </c>
      <c r="D350" s="4">
        <f t="shared" si="8"/>
        <v>349.14173841869092</v>
      </c>
      <c r="E350" s="3">
        <v>0</v>
      </c>
    </row>
    <row r="351" spans="1:5" x14ac:dyDescent="0.3">
      <c r="A351">
        <v>128</v>
      </c>
      <c r="B351" t="s">
        <v>139</v>
      </c>
      <c r="C351">
        <v>350</v>
      </c>
      <c r="D351" s="4">
        <f t="shared" si="8"/>
        <v>350.44195582141407</v>
      </c>
      <c r="E351" s="3">
        <v>0</v>
      </c>
    </row>
    <row r="352" spans="1:5" x14ac:dyDescent="0.3">
      <c r="A352">
        <v>129</v>
      </c>
      <c r="B352" t="s">
        <v>140</v>
      </c>
      <c r="C352">
        <v>351</v>
      </c>
      <c r="D352" s="4">
        <f t="shared" si="8"/>
        <v>350.74192438577552</v>
      </c>
      <c r="E352" s="3">
        <v>0</v>
      </c>
    </row>
    <row r="353" spans="1:5" x14ac:dyDescent="0.3">
      <c r="A353">
        <v>129</v>
      </c>
      <c r="B353" t="s">
        <v>140</v>
      </c>
      <c r="C353">
        <v>352</v>
      </c>
      <c r="D353" s="4">
        <f t="shared" si="8"/>
        <v>352.04164470302146</v>
      </c>
      <c r="E353" s="3">
        <v>0</v>
      </c>
    </row>
    <row r="354" spans="1:5" x14ac:dyDescent="0.3">
      <c r="A354">
        <v>129</v>
      </c>
      <c r="B354" t="s">
        <v>140</v>
      </c>
      <c r="C354">
        <v>353</v>
      </c>
      <c r="D354" s="4">
        <f t="shared" si="8"/>
        <v>353.34111736179113</v>
      </c>
      <c r="E354" s="3">
        <v>0</v>
      </c>
    </row>
    <row r="355" spans="1:5" x14ac:dyDescent="0.3">
      <c r="A355">
        <v>130</v>
      </c>
      <c r="B355" t="s">
        <v>141</v>
      </c>
      <c r="C355">
        <v>354</v>
      </c>
      <c r="D355" s="4">
        <f t="shared" si="8"/>
        <v>353.64034294813439</v>
      </c>
      <c r="E355" s="3">
        <v>0</v>
      </c>
    </row>
    <row r="356" spans="1:5" x14ac:dyDescent="0.3">
      <c r="A356">
        <v>130</v>
      </c>
      <c r="B356" t="s">
        <v>141</v>
      </c>
      <c r="C356">
        <v>355</v>
      </c>
      <c r="D356" s="4">
        <f t="shared" si="8"/>
        <v>354.93932204552948</v>
      </c>
      <c r="E356" s="3">
        <v>0</v>
      </c>
    </row>
    <row r="357" spans="1:5" x14ac:dyDescent="0.3">
      <c r="A357">
        <v>130</v>
      </c>
      <c r="B357" t="s">
        <v>141</v>
      </c>
      <c r="C357">
        <v>356</v>
      </c>
      <c r="D357" s="4">
        <f t="shared" si="8"/>
        <v>356.23805523490046</v>
      </c>
      <c r="E357" s="3">
        <v>0</v>
      </c>
    </row>
    <row r="358" spans="1:5" x14ac:dyDescent="0.3">
      <c r="A358">
        <v>131</v>
      </c>
      <c r="B358" t="s">
        <v>142</v>
      </c>
      <c r="C358">
        <v>357</v>
      </c>
      <c r="D358" s="4">
        <f t="shared" si="8"/>
        <v>356.53654309463423</v>
      </c>
      <c r="E358" s="3">
        <v>0</v>
      </c>
    </row>
    <row r="359" spans="1:5" x14ac:dyDescent="0.3">
      <c r="A359">
        <v>131</v>
      </c>
      <c r="B359" t="s">
        <v>142</v>
      </c>
      <c r="C359">
        <v>358</v>
      </c>
      <c r="D359" s="4">
        <f t="shared" si="8"/>
        <v>357.83478620059765</v>
      </c>
      <c r="E359" s="3">
        <v>0</v>
      </c>
    </row>
    <row r="360" spans="1:5" x14ac:dyDescent="0.3">
      <c r="A360">
        <v>131</v>
      </c>
      <c r="B360" t="s">
        <v>142</v>
      </c>
      <c r="C360">
        <v>359</v>
      </c>
      <c r="D360" s="4">
        <f t="shared" si="8"/>
        <v>359.13278512615454</v>
      </c>
      <c r="E360" s="3">
        <v>0</v>
      </c>
    </row>
    <row r="361" spans="1:5" x14ac:dyDescent="0.3">
      <c r="A361">
        <v>131</v>
      </c>
      <c r="B361" t="s">
        <v>142</v>
      </c>
      <c r="C361">
        <v>360</v>
      </c>
      <c r="D361" s="4">
        <f t="shared" si="8"/>
        <v>360.43054044218223</v>
      </c>
      <c r="E361" s="3">
        <v>0</v>
      </c>
    </row>
    <row r="362" spans="1:5" x14ac:dyDescent="0.3">
      <c r="A362">
        <v>132</v>
      </c>
      <c r="B362" t="s">
        <v>143</v>
      </c>
      <c r="C362">
        <v>361</v>
      </c>
      <c r="D362" s="4">
        <f t="shared" si="8"/>
        <v>360.72805271708847</v>
      </c>
      <c r="E362" s="3">
        <v>0</v>
      </c>
    </row>
    <row r="363" spans="1:5" x14ac:dyDescent="0.3">
      <c r="A363">
        <v>132</v>
      </c>
      <c r="B363" t="s">
        <v>143</v>
      </c>
      <c r="C363">
        <v>362</v>
      </c>
      <c r="D363" s="4">
        <f t="shared" si="8"/>
        <v>362.02532251682749</v>
      </c>
      <c r="E363" s="3">
        <v>0</v>
      </c>
    </row>
    <row r="364" spans="1:5" x14ac:dyDescent="0.3">
      <c r="A364">
        <v>132</v>
      </c>
      <c r="B364" t="s">
        <v>143</v>
      </c>
      <c r="C364">
        <v>363</v>
      </c>
      <c r="D364" s="4">
        <f t="shared" si="8"/>
        <v>363.32235040491651</v>
      </c>
      <c r="E364" s="3">
        <v>0</v>
      </c>
    </row>
    <row r="365" spans="1:5" x14ac:dyDescent="0.3">
      <c r="A365">
        <v>133</v>
      </c>
      <c r="B365" t="s">
        <v>144</v>
      </c>
      <c r="C365">
        <v>364</v>
      </c>
      <c r="D365" s="4">
        <f t="shared" si="8"/>
        <v>363.61913694245186</v>
      </c>
      <c r="E365" s="3">
        <v>0</v>
      </c>
    </row>
    <row r="366" spans="1:5" x14ac:dyDescent="0.3">
      <c r="A366">
        <v>133</v>
      </c>
      <c r="B366" t="s">
        <v>144</v>
      </c>
      <c r="C366">
        <v>365</v>
      </c>
      <c r="D366" s="4">
        <f t="shared" si="8"/>
        <v>364.91568268812512</v>
      </c>
      <c r="E366" s="3">
        <v>0</v>
      </c>
    </row>
    <row r="367" spans="1:5" x14ac:dyDescent="0.3">
      <c r="A367">
        <v>133</v>
      </c>
      <c r="B367" t="s">
        <v>144</v>
      </c>
      <c r="C367">
        <v>366</v>
      </c>
      <c r="D367" s="4">
        <f t="shared" si="8"/>
        <v>366.21198819823837</v>
      </c>
      <c r="E367" s="3">
        <v>0</v>
      </c>
    </row>
    <row r="368" spans="1:5" x14ac:dyDescent="0.3">
      <c r="A368">
        <v>134</v>
      </c>
      <c r="B368" t="s">
        <v>145</v>
      </c>
      <c r="C368">
        <v>367</v>
      </c>
      <c r="D368" s="4">
        <f t="shared" si="8"/>
        <v>366.50805402672063</v>
      </c>
      <c r="E368" s="3">
        <v>0</v>
      </c>
    </row>
    <row r="369" spans="1:5" x14ac:dyDescent="0.3">
      <c r="A369">
        <v>134</v>
      </c>
      <c r="B369" t="s">
        <v>145</v>
      </c>
      <c r="C369">
        <v>368</v>
      </c>
      <c r="D369" s="4">
        <f t="shared" si="8"/>
        <v>367.80388072514313</v>
      </c>
      <c r="E369" s="3">
        <v>0</v>
      </c>
    </row>
    <row r="370" spans="1:5" x14ac:dyDescent="0.3">
      <c r="A370">
        <v>134</v>
      </c>
      <c r="B370" t="s">
        <v>145</v>
      </c>
      <c r="C370">
        <v>369</v>
      </c>
      <c r="D370" s="4">
        <f t="shared" si="8"/>
        <v>369.0994688427345</v>
      </c>
      <c r="E370" s="3">
        <v>0</v>
      </c>
    </row>
    <row r="371" spans="1:5" x14ac:dyDescent="0.3">
      <c r="A371">
        <v>134</v>
      </c>
      <c r="B371" t="s">
        <v>145</v>
      </c>
      <c r="C371">
        <v>370</v>
      </c>
      <c r="D371" s="4">
        <f t="shared" si="8"/>
        <v>370.39481892639628</v>
      </c>
      <c r="E371" s="3">
        <v>0</v>
      </c>
    </row>
    <row r="372" spans="1:5" x14ac:dyDescent="0.3">
      <c r="A372">
        <v>135</v>
      </c>
      <c r="B372" t="s">
        <v>146</v>
      </c>
      <c r="C372">
        <v>371</v>
      </c>
      <c r="D372" s="4">
        <f t="shared" si="8"/>
        <v>370.68993152071823</v>
      </c>
      <c r="E372" s="3">
        <v>0</v>
      </c>
    </row>
    <row r="373" spans="1:5" x14ac:dyDescent="0.3">
      <c r="A373">
        <v>135</v>
      </c>
      <c r="B373" t="s">
        <v>146</v>
      </c>
      <c r="C373">
        <v>372</v>
      </c>
      <c r="D373" s="4">
        <f t="shared" si="8"/>
        <v>371.98480716799293</v>
      </c>
      <c r="E373" s="3">
        <v>0</v>
      </c>
    </row>
    <row r="374" spans="1:5" x14ac:dyDescent="0.3">
      <c r="A374">
        <v>135</v>
      </c>
      <c r="B374" t="s">
        <v>146</v>
      </c>
      <c r="C374">
        <v>373</v>
      </c>
      <c r="D374" s="4">
        <f t="shared" si="8"/>
        <v>373.27944640823091</v>
      </c>
      <c r="E374" s="3">
        <v>0</v>
      </c>
    </row>
    <row r="375" spans="1:5" x14ac:dyDescent="0.3">
      <c r="A375">
        <v>136</v>
      </c>
      <c r="B375" t="s">
        <v>147</v>
      </c>
      <c r="C375">
        <v>374</v>
      </c>
      <c r="D375" s="4">
        <f t="shared" si="8"/>
        <v>373.57384977917536</v>
      </c>
      <c r="E375" s="3">
        <v>0</v>
      </c>
    </row>
    <row r="376" spans="1:5" x14ac:dyDescent="0.3">
      <c r="A376">
        <v>136</v>
      </c>
      <c r="B376" t="s">
        <v>147</v>
      </c>
      <c r="C376">
        <v>375</v>
      </c>
      <c r="D376" s="4">
        <f t="shared" si="8"/>
        <v>374.86801781631664</v>
      </c>
      <c r="E376" s="3">
        <v>0</v>
      </c>
    </row>
    <row r="377" spans="1:5" x14ac:dyDescent="0.3">
      <c r="A377">
        <v>136</v>
      </c>
      <c r="B377" t="s">
        <v>147</v>
      </c>
      <c r="C377">
        <v>376</v>
      </c>
      <c r="D377" s="4">
        <f t="shared" si="8"/>
        <v>376.16195105290694</v>
      </c>
      <c r="E377" s="3">
        <v>0</v>
      </c>
    </row>
    <row r="378" spans="1:5" x14ac:dyDescent="0.3">
      <c r="A378">
        <v>136</v>
      </c>
      <c r="B378" t="s">
        <v>147</v>
      </c>
      <c r="C378">
        <v>377</v>
      </c>
      <c r="D378" s="4">
        <f t="shared" si="8"/>
        <v>377.45565001997443</v>
      </c>
      <c r="E378" s="3">
        <v>0</v>
      </c>
    </row>
    <row r="379" spans="1:5" x14ac:dyDescent="0.3">
      <c r="A379">
        <v>137</v>
      </c>
      <c r="B379" t="s">
        <v>148</v>
      </c>
      <c r="C379">
        <v>378</v>
      </c>
      <c r="D379" s="4">
        <f t="shared" si="8"/>
        <v>377.74911524633751</v>
      </c>
      <c r="E379" s="3">
        <v>0</v>
      </c>
    </row>
    <row r="380" spans="1:5" x14ac:dyDescent="0.3">
      <c r="A380">
        <v>137</v>
      </c>
      <c r="B380" t="s">
        <v>148</v>
      </c>
      <c r="C380">
        <v>379</v>
      </c>
      <c r="D380" s="4">
        <f t="shared" si="8"/>
        <v>379.04234725861909</v>
      </c>
      <c r="E380" s="3">
        <v>0</v>
      </c>
    </row>
    <row r="381" spans="1:5" x14ac:dyDescent="0.3">
      <c r="A381">
        <v>137</v>
      </c>
      <c r="B381" t="s">
        <v>148</v>
      </c>
      <c r="C381">
        <v>380</v>
      </c>
      <c r="D381" s="4">
        <f t="shared" si="8"/>
        <v>380.33534658126052</v>
      </c>
      <c r="E381" s="3">
        <v>0</v>
      </c>
    </row>
    <row r="382" spans="1:5" x14ac:dyDescent="0.3">
      <c r="A382">
        <v>138</v>
      </c>
      <c r="B382" t="s">
        <v>149</v>
      </c>
      <c r="C382">
        <v>381</v>
      </c>
      <c r="D382" s="4">
        <f t="shared" si="8"/>
        <v>380.62811373653517</v>
      </c>
      <c r="E382" s="3">
        <v>0</v>
      </c>
    </row>
    <row r="383" spans="1:5" x14ac:dyDescent="0.3">
      <c r="A383">
        <v>138</v>
      </c>
      <c r="B383" t="s">
        <v>149</v>
      </c>
      <c r="C383">
        <v>382</v>
      </c>
      <c r="D383" s="4">
        <f t="shared" si="8"/>
        <v>381.92064924456247</v>
      </c>
      <c r="E383" s="3">
        <v>0</v>
      </c>
    </row>
    <row r="384" spans="1:5" x14ac:dyDescent="0.3">
      <c r="A384">
        <v>138</v>
      </c>
      <c r="B384" t="s">
        <v>149</v>
      </c>
      <c r="C384">
        <v>383</v>
      </c>
      <c r="D384" s="4">
        <f t="shared" si="8"/>
        <v>383.21295362332125</v>
      </c>
      <c r="E384" s="3">
        <v>0</v>
      </c>
    </row>
    <row r="385" spans="1:5" x14ac:dyDescent="0.3">
      <c r="A385">
        <v>139</v>
      </c>
      <c r="B385" t="s">
        <v>150</v>
      </c>
      <c r="C385">
        <v>384</v>
      </c>
      <c r="D385" s="4">
        <f t="shared" si="8"/>
        <v>383.50502738866362</v>
      </c>
      <c r="E385" s="3">
        <v>0</v>
      </c>
    </row>
    <row r="386" spans="1:5" x14ac:dyDescent="0.3">
      <c r="A386">
        <v>138</v>
      </c>
      <c r="B386" t="s">
        <v>149</v>
      </c>
      <c r="C386">
        <v>385</v>
      </c>
      <c r="D386" s="4">
        <f t="shared" si="8"/>
        <v>385.79687105432799</v>
      </c>
      <c r="E386" s="3">
        <v>0</v>
      </c>
    </row>
    <row r="387" spans="1:5" x14ac:dyDescent="0.3">
      <c r="A387">
        <v>139</v>
      </c>
      <c r="B387" t="s">
        <v>150</v>
      </c>
      <c r="C387">
        <v>386</v>
      </c>
      <c r="D387" s="4">
        <f t="shared" si="8"/>
        <v>386.08848513195244</v>
      </c>
      <c r="E387" s="3">
        <v>0</v>
      </c>
    </row>
    <row r="388" spans="1:5" x14ac:dyDescent="0.3">
      <c r="A388">
        <v>139</v>
      </c>
      <c r="B388" t="s">
        <v>150</v>
      </c>
      <c r="C388">
        <v>387</v>
      </c>
      <c r="D388" s="4">
        <f t="shared" si="8"/>
        <v>387.37987013108784</v>
      </c>
      <c r="E388" s="3">
        <v>0</v>
      </c>
    </row>
    <row r="389" spans="1:5" x14ac:dyDescent="0.3">
      <c r="A389">
        <v>140</v>
      </c>
      <c r="B389" t="s">
        <v>151</v>
      </c>
      <c r="C389">
        <v>388</v>
      </c>
      <c r="D389" s="4">
        <f t="shared" si="8"/>
        <v>387.67102655921099</v>
      </c>
      <c r="E389" s="3">
        <v>0</v>
      </c>
    </row>
    <row r="390" spans="1:5" x14ac:dyDescent="0.3">
      <c r="A390">
        <v>140</v>
      </c>
      <c r="B390" t="s">
        <v>151</v>
      </c>
      <c r="C390">
        <v>389</v>
      </c>
      <c r="D390" s="4">
        <f t="shared" si="8"/>
        <v>388.96195492173752</v>
      </c>
      <c r="E390" s="3">
        <v>0</v>
      </c>
    </row>
    <row r="391" spans="1:5" x14ac:dyDescent="0.3">
      <c r="A391">
        <v>140</v>
      </c>
      <c r="B391" t="s">
        <v>151</v>
      </c>
      <c r="C391">
        <v>390</v>
      </c>
      <c r="D391" s="4">
        <f t="shared" si="8"/>
        <v>390.25265572203443</v>
      </c>
      <c r="E391" s="3">
        <v>0</v>
      </c>
    </row>
    <row r="392" spans="1:5" x14ac:dyDescent="0.3">
      <c r="A392">
        <v>141</v>
      </c>
      <c r="B392" t="s">
        <v>152</v>
      </c>
      <c r="C392">
        <v>391</v>
      </c>
      <c r="D392" s="4">
        <f t="shared" si="8"/>
        <v>390.54312946143318</v>
      </c>
      <c r="E392" s="3">
        <v>0</v>
      </c>
    </row>
    <row r="393" spans="1:5" x14ac:dyDescent="0.3">
      <c r="A393">
        <v>140</v>
      </c>
      <c r="B393" t="s">
        <v>151</v>
      </c>
      <c r="C393">
        <v>392</v>
      </c>
      <c r="D393" s="4">
        <f t="shared" si="8"/>
        <v>392.83337663924215</v>
      </c>
      <c r="E393" s="3">
        <v>0</v>
      </c>
    </row>
    <row r="394" spans="1:5" x14ac:dyDescent="0.3">
      <c r="A394">
        <v>141</v>
      </c>
      <c r="B394" t="s">
        <v>152</v>
      </c>
      <c r="C394">
        <v>393</v>
      </c>
      <c r="D394" s="4">
        <f t="shared" si="8"/>
        <v>393.12339775275893</v>
      </c>
      <c r="E394" s="3">
        <v>0</v>
      </c>
    </row>
    <row r="395" spans="1:5" x14ac:dyDescent="0.3">
      <c r="A395">
        <v>141</v>
      </c>
      <c r="B395" t="s">
        <v>152</v>
      </c>
      <c r="C395">
        <v>394</v>
      </c>
      <c r="D395" s="4">
        <f t="shared" si="8"/>
        <v>394.41319329728287</v>
      </c>
      <c r="E395" s="3">
        <v>0</v>
      </c>
    </row>
    <row r="396" spans="1:5" x14ac:dyDescent="0.3">
      <c r="A396">
        <v>142</v>
      </c>
      <c r="B396" t="s">
        <v>153</v>
      </c>
      <c r="C396">
        <v>395</v>
      </c>
      <c r="D396" s="4">
        <f t="shared" si="8"/>
        <v>394.70276376612753</v>
      </c>
      <c r="E396" s="3">
        <v>0</v>
      </c>
    </row>
    <row r="397" spans="1:5" x14ac:dyDescent="0.3">
      <c r="A397">
        <v>142</v>
      </c>
      <c r="B397" t="s">
        <v>153</v>
      </c>
      <c r="C397">
        <v>396</v>
      </c>
      <c r="D397" s="4">
        <f t="shared" si="8"/>
        <v>395.9921096506323</v>
      </c>
      <c r="E397" s="3">
        <v>0</v>
      </c>
    </row>
    <row r="398" spans="1:5" x14ac:dyDescent="0.3">
      <c r="A398">
        <v>142</v>
      </c>
      <c r="B398" t="s">
        <v>153</v>
      </c>
      <c r="C398">
        <v>397</v>
      </c>
      <c r="D398" s="4">
        <f t="shared" si="8"/>
        <v>397.28123144017513</v>
      </c>
      <c r="E398" s="3">
        <v>0</v>
      </c>
    </row>
    <row r="399" spans="1:5" x14ac:dyDescent="0.3">
      <c r="A399">
        <v>143</v>
      </c>
      <c r="B399" t="s">
        <v>154</v>
      </c>
      <c r="C399">
        <v>398</v>
      </c>
      <c r="D399" s="4">
        <f t="shared" si="8"/>
        <v>397.57012962218414</v>
      </c>
      <c r="E399" s="3">
        <v>0</v>
      </c>
    </row>
    <row r="400" spans="1:5" x14ac:dyDescent="0.3">
      <c r="A400">
        <v>143</v>
      </c>
      <c r="B400" t="s">
        <v>154</v>
      </c>
      <c r="C400">
        <v>399</v>
      </c>
      <c r="D400" s="4">
        <f t="shared" si="8"/>
        <v>398.85880468214918</v>
      </c>
      <c r="E400" s="3">
        <v>0</v>
      </c>
    </row>
    <row r="401" spans="1:5" x14ac:dyDescent="0.3">
      <c r="A401">
        <v>143</v>
      </c>
      <c r="B401" t="s">
        <v>154</v>
      </c>
      <c r="C401">
        <v>400</v>
      </c>
      <c r="D401" s="4">
        <f t="shared" si="8"/>
        <v>400.1472571036345</v>
      </c>
      <c r="E401" s="3">
        <v>0</v>
      </c>
    </row>
    <row r="402" spans="1:5" x14ac:dyDescent="0.3">
      <c r="A402">
        <v>143</v>
      </c>
      <c r="B402" t="s">
        <v>154</v>
      </c>
      <c r="C402">
        <v>401</v>
      </c>
      <c r="D402" s="4">
        <f t="shared" si="8"/>
        <v>401.43548736828939</v>
      </c>
      <c r="E402" s="3">
        <v>0</v>
      </c>
    </row>
    <row r="403" spans="1:5" x14ac:dyDescent="0.3">
      <c r="A403">
        <v>144</v>
      </c>
      <c r="B403" t="s">
        <v>155</v>
      </c>
      <c r="C403">
        <v>402</v>
      </c>
      <c r="D403" s="4">
        <f t="shared" si="8"/>
        <v>401.72349595586047</v>
      </c>
      <c r="E403" s="3">
        <v>0</v>
      </c>
    </row>
    <row r="404" spans="1:5" x14ac:dyDescent="0.3">
      <c r="A404">
        <v>144</v>
      </c>
      <c r="B404" t="s">
        <v>155</v>
      </c>
      <c r="C404">
        <v>403</v>
      </c>
      <c r="D404" s="4">
        <f t="shared" si="8"/>
        <v>403.01128334420287</v>
      </c>
      <c r="E404" s="3">
        <v>0</v>
      </c>
    </row>
    <row r="405" spans="1:5" x14ac:dyDescent="0.3">
      <c r="A405">
        <v>144</v>
      </c>
      <c r="B405" t="s">
        <v>155</v>
      </c>
      <c r="C405">
        <v>404</v>
      </c>
      <c r="D405" s="4">
        <f t="shared" si="8"/>
        <v>404.29885000929153</v>
      </c>
      <c r="E405" s="3">
        <v>0</v>
      </c>
    </row>
    <row r="406" spans="1:5" x14ac:dyDescent="0.3">
      <c r="A406">
        <v>145</v>
      </c>
      <c r="B406" t="s">
        <v>156</v>
      </c>
      <c r="C406">
        <v>405</v>
      </c>
      <c r="D406" s="4">
        <f t="shared" si="8"/>
        <v>404.58619642523286</v>
      </c>
      <c r="E406" s="3">
        <v>0</v>
      </c>
    </row>
    <row r="407" spans="1:5" x14ac:dyDescent="0.3">
      <c r="A407">
        <v>145</v>
      </c>
      <c r="B407" t="s">
        <v>156</v>
      </c>
      <c r="C407">
        <v>406</v>
      </c>
      <c r="D407" s="4">
        <f t="shared" si="8"/>
        <v>405.87332306427538</v>
      </c>
      <c r="E407" s="3">
        <v>0</v>
      </c>
    </row>
    <row r="408" spans="1:5" x14ac:dyDescent="0.3">
      <c r="A408">
        <v>145</v>
      </c>
      <c r="B408" t="s">
        <v>156</v>
      </c>
      <c r="C408">
        <v>407</v>
      </c>
      <c r="D408" s="4">
        <f t="shared" si="8"/>
        <v>407.16023039682159</v>
      </c>
      <c r="E408" s="3">
        <v>0</v>
      </c>
    </row>
    <row r="409" spans="1:5" x14ac:dyDescent="0.3">
      <c r="A409">
        <v>145</v>
      </c>
      <c r="B409" t="s">
        <v>156</v>
      </c>
      <c r="C409">
        <v>408</v>
      </c>
      <c r="D409" s="4">
        <f t="shared" si="8"/>
        <v>408.44691889143792</v>
      </c>
      <c r="E409" s="3">
        <v>0</v>
      </c>
    </row>
    <row r="410" spans="1:5" x14ac:dyDescent="0.3">
      <c r="A410">
        <v>146</v>
      </c>
      <c r="B410" t="s">
        <v>157</v>
      </c>
      <c r="C410">
        <v>409</v>
      </c>
      <c r="D410" s="4">
        <f t="shared" si="8"/>
        <v>408.73338901486659</v>
      </c>
      <c r="E410" s="3">
        <v>0</v>
      </c>
    </row>
    <row r="411" spans="1:5" x14ac:dyDescent="0.3">
      <c r="A411">
        <v>146</v>
      </c>
      <c r="B411" t="s">
        <v>157</v>
      </c>
      <c r="C411">
        <v>410</v>
      </c>
      <c r="D411" s="4">
        <f t="shared" si="8"/>
        <v>410.01964123203618</v>
      </c>
      <c r="E411" s="3">
        <v>0</v>
      </c>
    </row>
    <row r="412" spans="1:5" x14ac:dyDescent="0.3">
      <c r="A412">
        <v>146</v>
      </c>
      <c r="B412" t="s">
        <v>157</v>
      </c>
      <c r="C412">
        <v>411</v>
      </c>
      <c r="D412" s="4">
        <f t="shared" si="8"/>
        <v>411.30567600607196</v>
      </c>
      <c r="E412" s="3">
        <v>0</v>
      </c>
    </row>
    <row r="413" spans="1:5" x14ac:dyDescent="0.3">
      <c r="A413">
        <v>147</v>
      </c>
      <c r="B413" t="s">
        <v>158</v>
      </c>
      <c r="C413">
        <v>412</v>
      </c>
      <c r="D413" s="4">
        <f t="shared" si="8"/>
        <v>411.59149379830728</v>
      </c>
      <c r="E413" s="3">
        <v>0</v>
      </c>
    </row>
    <row r="414" spans="1:5" x14ac:dyDescent="0.3">
      <c r="A414">
        <v>147</v>
      </c>
      <c r="B414" t="s">
        <v>158</v>
      </c>
      <c r="C414">
        <v>413</v>
      </c>
      <c r="D414" s="4">
        <f t="shared" si="8"/>
        <v>412.87709506829322</v>
      </c>
      <c r="E414" s="3">
        <v>0</v>
      </c>
    </row>
    <row r="415" spans="1:5" x14ac:dyDescent="0.3">
      <c r="A415">
        <v>147</v>
      </c>
      <c r="B415" t="s">
        <v>158</v>
      </c>
      <c r="C415">
        <v>414</v>
      </c>
      <c r="D415" s="4">
        <f t="shared" si="8"/>
        <v>414.16248027381005</v>
      </c>
      <c r="E415" s="3">
        <v>0</v>
      </c>
    </row>
    <row r="416" spans="1:5" x14ac:dyDescent="0.3">
      <c r="A416">
        <v>147</v>
      </c>
      <c r="B416" t="s">
        <v>158</v>
      </c>
      <c r="C416">
        <v>415</v>
      </c>
      <c r="D416" s="4">
        <f t="shared" si="8"/>
        <v>415.44764987087694</v>
      </c>
      <c r="E416" s="3">
        <v>0</v>
      </c>
    </row>
    <row r="417" spans="1:5" x14ac:dyDescent="0.3">
      <c r="A417">
        <v>148</v>
      </c>
      <c r="B417" t="s">
        <v>159</v>
      </c>
      <c r="C417">
        <v>416</v>
      </c>
      <c r="D417" s="4">
        <f t="shared" si="8"/>
        <v>415.73260431376241</v>
      </c>
      <c r="E417" s="3">
        <v>0</v>
      </c>
    </row>
    <row r="418" spans="1:5" x14ac:dyDescent="0.3">
      <c r="A418">
        <v>148</v>
      </c>
      <c r="B418" t="s">
        <v>159</v>
      </c>
      <c r="C418">
        <v>417</v>
      </c>
      <c r="D418" s="4">
        <f t="shared" ref="D418:D506" si="9">(C418/(1.98 + 0.015*C418^(2/3))+C418-A418)</f>
        <v>417.01734405499485</v>
      </c>
      <c r="E418" s="3">
        <v>0</v>
      </c>
    </row>
    <row r="419" spans="1:5" x14ac:dyDescent="0.3">
      <c r="A419">
        <v>148</v>
      </c>
      <c r="B419" t="s">
        <v>159</v>
      </c>
      <c r="C419">
        <v>418</v>
      </c>
      <c r="D419" s="4">
        <f t="shared" si="9"/>
        <v>418.30186954537237</v>
      </c>
      <c r="E419" s="3">
        <v>0</v>
      </c>
    </row>
    <row r="420" spans="1:5" x14ac:dyDescent="0.3">
      <c r="A420">
        <v>149</v>
      </c>
      <c r="B420" t="s">
        <v>161</v>
      </c>
      <c r="C420">
        <v>419</v>
      </c>
      <c r="D420" s="4">
        <f t="shared" si="9"/>
        <v>418.58618123397287</v>
      </c>
      <c r="E420" s="3">
        <v>0</v>
      </c>
    </row>
    <row r="421" spans="1:5" x14ac:dyDescent="0.3">
      <c r="A421">
        <v>149</v>
      </c>
      <c r="B421" t="s">
        <v>161</v>
      </c>
      <c r="C421">
        <v>420</v>
      </c>
      <c r="D421" s="4">
        <f t="shared" si="9"/>
        <v>419.87027956816428</v>
      </c>
      <c r="E421" s="3">
        <v>0</v>
      </c>
    </row>
    <row r="422" spans="1:5" x14ac:dyDescent="0.3">
      <c r="A422">
        <v>149</v>
      </c>
      <c r="B422" t="s">
        <v>161</v>
      </c>
      <c r="C422">
        <v>421</v>
      </c>
      <c r="D422" s="4">
        <f t="shared" si="9"/>
        <v>421.15416499361413</v>
      </c>
      <c r="E422" s="3">
        <v>0</v>
      </c>
    </row>
    <row r="423" spans="1:5" x14ac:dyDescent="0.3">
      <c r="A423">
        <v>149</v>
      </c>
      <c r="B423" t="s">
        <v>161</v>
      </c>
      <c r="C423">
        <v>422</v>
      </c>
      <c r="D423" s="4">
        <f t="shared" si="9"/>
        <v>422.43783795429954</v>
      </c>
      <c r="E423" s="3">
        <v>0</v>
      </c>
    </row>
    <row r="424" spans="1:5" x14ac:dyDescent="0.3">
      <c r="A424">
        <v>150</v>
      </c>
      <c r="B424" t="s">
        <v>160</v>
      </c>
      <c r="C424">
        <v>423</v>
      </c>
      <c r="D424" s="4">
        <f t="shared" si="9"/>
        <v>422.72129889251744</v>
      </c>
      <c r="E424" s="3">
        <v>0</v>
      </c>
    </row>
    <row r="425" spans="1:5" x14ac:dyDescent="0.3">
      <c r="A425">
        <v>150</v>
      </c>
      <c r="B425" t="s">
        <v>160</v>
      </c>
      <c r="C425">
        <v>424</v>
      </c>
      <c r="D425" s="4">
        <f t="shared" si="9"/>
        <v>424.004548248893</v>
      </c>
      <c r="E425" s="3">
        <v>0</v>
      </c>
    </row>
    <row r="426" spans="1:5" x14ac:dyDescent="0.3">
      <c r="A426">
        <v>150</v>
      </c>
      <c r="B426" t="s">
        <v>160</v>
      </c>
      <c r="C426">
        <v>425</v>
      </c>
      <c r="D426" s="4">
        <f t="shared" si="9"/>
        <v>425.28758646239066</v>
      </c>
      <c r="E426" s="3">
        <v>0</v>
      </c>
    </row>
    <row r="427" spans="1:5" x14ac:dyDescent="0.3">
      <c r="A427">
        <v>151</v>
      </c>
      <c r="B427" t="s">
        <v>162</v>
      </c>
      <c r="C427">
        <v>426</v>
      </c>
      <c r="D427" s="4">
        <f t="shared" si="9"/>
        <v>425.57041397032299</v>
      </c>
      <c r="E427" s="3">
        <v>0</v>
      </c>
    </row>
    <row r="428" spans="1:5" x14ac:dyDescent="0.3">
      <c r="A428">
        <v>151</v>
      </c>
      <c r="B428" t="s">
        <v>162</v>
      </c>
      <c r="C428">
        <v>427</v>
      </c>
      <c r="D428" s="4">
        <f t="shared" si="9"/>
        <v>426.85303120835965</v>
      </c>
      <c r="E428" s="3">
        <v>0</v>
      </c>
    </row>
    <row r="429" spans="1:5" x14ac:dyDescent="0.3">
      <c r="A429">
        <v>151</v>
      </c>
      <c r="B429" t="s">
        <v>162</v>
      </c>
      <c r="C429">
        <v>428</v>
      </c>
      <c r="D429" s="4">
        <f t="shared" si="9"/>
        <v>428.13543861053768</v>
      </c>
      <c r="E429" s="3">
        <v>0</v>
      </c>
    </row>
    <row r="430" spans="1:5" x14ac:dyDescent="0.3">
      <c r="A430">
        <v>151</v>
      </c>
      <c r="B430" t="s">
        <v>162</v>
      </c>
      <c r="C430">
        <v>429</v>
      </c>
      <c r="D430" s="4">
        <f t="shared" si="9"/>
        <v>429.41763660927029</v>
      </c>
      <c r="E430" s="3">
        <v>0</v>
      </c>
    </row>
    <row r="431" spans="1:5" x14ac:dyDescent="0.3">
      <c r="A431">
        <v>152</v>
      </c>
      <c r="B431" t="s">
        <v>163</v>
      </c>
      <c r="C431">
        <v>430</v>
      </c>
      <c r="D431" s="4">
        <f t="shared" si="9"/>
        <v>429.69962563535626</v>
      </c>
      <c r="E431" s="3">
        <v>0</v>
      </c>
    </row>
    <row r="432" spans="1:5" x14ac:dyDescent="0.3">
      <c r="A432">
        <v>152</v>
      </c>
      <c r="B432" t="s">
        <v>163</v>
      </c>
      <c r="C432">
        <v>431</v>
      </c>
      <c r="D432" s="4">
        <f t="shared" si="9"/>
        <v>430.98140611798885</v>
      </c>
      <c r="E432" s="3">
        <v>0</v>
      </c>
    </row>
    <row r="433" spans="1:5" x14ac:dyDescent="0.3">
      <c r="A433">
        <v>152</v>
      </c>
      <c r="B433" t="s">
        <v>163</v>
      </c>
      <c r="C433">
        <v>432</v>
      </c>
      <c r="D433" s="4">
        <f t="shared" si="9"/>
        <v>432.2629784847652</v>
      </c>
      <c r="E433" s="3">
        <v>0</v>
      </c>
    </row>
    <row r="434" spans="1:5" x14ac:dyDescent="0.3">
      <c r="A434">
        <v>153</v>
      </c>
      <c r="B434" t="s">
        <v>164</v>
      </c>
      <c r="C434">
        <v>433</v>
      </c>
      <c r="D434" s="4">
        <f t="shared" si="9"/>
        <v>432.54434316169522</v>
      </c>
      <c r="E434" s="3">
        <v>0</v>
      </c>
    </row>
    <row r="435" spans="1:5" x14ac:dyDescent="0.3">
      <c r="A435">
        <v>153</v>
      </c>
      <c r="B435" t="s">
        <v>164</v>
      </c>
      <c r="C435">
        <v>434</v>
      </c>
      <c r="D435" s="4">
        <f t="shared" si="9"/>
        <v>433.82550057321032</v>
      </c>
      <c r="E435" s="3">
        <v>0</v>
      </c>
    </row>
    <row r="436" spans="1:5" x14ac:dyDescent="0.3">
      <c r="A436">
        <v>153</v>
      </c>
      <c r="B436" t="s">
        <v>164</v>
      </c>
      <c r="C436">
        <v>435</v>
      </c>
      <c r="D436" s="4">
        <f t="shared" si="9"/>
        <v>435.10645114217266</v>
      </c>
      <c r="E436" s="3">
        <v>0</v>
      </c>
    </row>
    <row r="437" spans="1:5" x14ac:dyDescent="0.3">
      <c r="A437">
        <v>153</v>
      </c>
      <c r="B437" t="s">
        <v>164</v>
      </c>
      <c r="C437">
        <v>436</v>
      </c>
      <c r="D437" s="4">
        <f t="shared" si="9"/>
        <v>436.38719528988372</v>
      </c>
      <c r="E437" s="3">
        <v>0</v>
      </c>
    </row>
    <row r="438" spans="1:5" x14ac:dyDescent="0.3">
      <c r="A438">
        <v>154</v>
      </c>
      <c r="B438" t="s">
        <v>165</v>
      </c>
      <c r="C438">
        <v>437</v>
      </c>
      <c r="D438" s="4">
        <f t="shared" si="9"/>
        <v>436.66773343609316</v>
      </c>
      <c r="E438" s="3">
        <v>0</v>
      </c>
    </row>
    <row r="439" spans="1:5" x14ac:dyDescent="0.3">
      <c r="A439">
        <v>154</v>
      </c>
      <c r="B439" t="s">
        <v>165</v>
      </c>
      <c r="C439">
        <v>438</v>
      </c>
      <c r="D439" s="4">
        <f t="shared" si="9"/>
        <v>437.94806599900733</v>
      </c>
      <c r="E439" s="3">
        <v>0</v>
      </c>
    </row>
    <row r="440" spans="1:5" x14ac:dyDescent="0.3">
      <c r="A440">
        <v>154</v>
      </c>
      <c r="B440" t="s">
        <v>165</v>
      </c>
      <c r="C440">
        <v>439</v>
      </c>
      <c r="D440" s="4">
        <f t="shared" si="9"/>
        <v>439.22819339529804</v>
      </c>
      <c r="E440" s="3">
        <v>0</v>
      </c>
    </row>
    <row r="441" spans="1:5" x14ac:dyDescent="0.3">
      <c r="A441">
        <v>155</v>
      </c>
      <c r="B441" t="s">
        <v>166</v>
      </c>
      <c r="C441">
        <v>440</v>
      </c>
      <c r="D441" s="4">
        <f t="shared" si="9"/>
        <v>439.50811604011096</v>
      </c>
      <c r="E441" s="3">
        <v>0</v>
      </c>
    </row>
    <row r="442" spans="1:5" x14ac:dyDescent="0.3">
      <c r="A442">
        <v>154</v>
      </c>
      <c r="B442" t="s">
        <v>165</v>
      </c>
      <c r="C442">
        <v>441</v>
      </c>
      <c r="D442" s="4">
        <f t="shared" si="9"/>
        <v>441.78783434707429</v>
      </c>
      <c r="E442" s="3">
        <v>0</v>
      </c>
    </row>
    <row r="443" spans="1:5" x14ac:dyDescent="0.3">
      <c r="A443">
        <v>155</v>
      </c>
      <c r="B443" t="s">
        <v>166</v>
      </c>
      <c r="C443">
        <v>442</v>
      </c>
      <c r="D443" s="4">
        <f t="shared" si="9"/>
        <v>442.0673487283068</v>
      </c>
      <c r="E443" s="3">
        <v>0</v>
      </c>
    </row>
    <row r="444" spans="1:5" x14ac:dyDescent="0.3">
      <c r="A444">
        <v>155</v>
      </c>
      <c r="B444" t="s">
        <v>166</v>
      </c>
      <c r="C444">
        <v>443</v>
      </c>
      <c r="D444" s="4">
        <f t="shared" si="9"/>
        <v>443.34665959442691</v>
      </c>
      <c r="E444" s="3">
        <v>0</v>
      </c>
    </row>
    <row r="445" spans="1:5" x14ac:dyDescent="0.3">
      <c r="A445">
        <v>156</v>
      </c>
      <c r="B445" t="s">
        <v>167</v>
      </c>
      <c r="C445">
        <v>444</v>
      </c>
      <c r="D445" s="4">
        <f t="shared" si="9"/>
        <v>443.62576735455991</v>
      </c>
      <c r="E445" s="3">
        <v>0</v>
      </c>
    </row>
    <row r="446" spans="1:5" x14ac:dyDescent="0.3">
      <c r="A446">
        <v>156</v>
      </c>
      <c r="B446" t="s">
        <v>167</v>
      </c>
      <c r="C446">
        <v>445</v>
      </c>
      <c r="D446" s="4">
        <f t="shared" si="9"/>
        <v>444.90467241634701</v>
      </c>
      <c r="E446" s="3">
        <v>0</v>
      </c>
    </row>
    <row r="447" spans="1:5" x14ac:dyDescent="0.3">
      <c r="A447">
        <v>156</v>
      </c>
      <c r="B447" t="s">
        <v>167</v>
      </c>
      <c r="C447">
        <v>446</v>
      </c>
      <c r="D447" s="4">
        <f t="shared" si="9"/>
        <v>446.18337518595354</v>
      </c>
      <c r="E447" s="3">
        <v>0</v>
      </c>
    </row>
    <row r="448" spans="1:5" x14ac:dyDescent="0.3">
      <c r="A448">
        <v>156</v>
      </c>
      <c r="B448" t="s">
        <v>167</v>
      </c>
      <c r="C448">
        <v>447</v>
      </c>
      <c r="D448" s="4">
        <f t="shared" si="9"/>
        <v>447.46187606807621</v>
      </c>
      <c r="E448" s="3">
        <v>0</v>
      </c>
    </row>
    <row r="449" spans="1:5" x14ac:dyDescent="0.3">
      <c r="A449">
        <v>157</v>
      </c>
      <c r="B449" t="s">
        <v>168</v>
      </c>
      <c r="C449">
        <v>448</v>
      </c>
      <c r="D449" s="4">
        <f t="shared" si="9"/>
        <v>447.74017546595223</v>
      </c>
      <c r="E449" s="3">
        <v>0</v>
      </c>
    </row>
    <row r="450" spans="1:5" x14ac:dyDescent="0.3">
      <c r="A450">
        <v>157</v>
      </c>
      <c r="B450" t="s">
        <v>168</v>
      </c>
      <c r="C450">
        <v>449</v>
      </c>
      <c r="D450" s="4">
        <f t="shared" si="9"/>
        <v>449.01827378136625</v>
      </c>
      <c r="E450" s="3">
        <v>0</v>
      </c>
    </row>
    <row r="451" spans="1:5" x14ac:dyDescent="0.3">
      <c r="A451">
        <v>157</v>
      </c>
      <c r="B451" t="s">
        <v>168</v>
      </c>
      <c r="C451">
        <v>450</v>
      </c>
      <c r="D451" s="4">
        <f t="shared" si="9"/>
        <v>450.29617141465917</v>
      </c>
      <c r="E451" s="3">
        <v>0</v>
      </c>
    </row>
    <row r="452" spans="1:5" x14ac:dyDescent="0.3">
      <c r="A452">
        <v>158</v>
      </c>
      <c r="B452" t="s">
        <v>169</v>
      </c>
      <c r="C452">
        <v>451</v>
      </c>
      <c r="D452" s="4">
        <f t="shared" si="9"/>
        <v>450.57386876473538</v>
      </c>
      <c r="E452" s="3">
        <v>0</v>
      </c>
    </row>
    <row r="453" spans="1:5" x14ac:dyDescent="0.3">
      <c r="A453">
        <v>158</v>
      </c>
      <c r="B453" t="s">
        <v>169</v>
      </c>
      <c r="C453">
        <v>452</v>
      </c>
      <c r="D453" s="4">
        <f t="shared" si="9"/>
        <v>451.85136622907089</v>
      </c>
      <c r="E453" s="3">
        <v>0</v>
      </c>
    </row>
    <row r="454" spans="1:5" x14ac:dyDescent="0.3">
      <c r="A454">
        <v>158</v>
      </c>
      <c r="B454" t="s">
        <v>169</v>
      </c>
      <c r="C454">
        <v>453</v>
      </c>
      <c r="D454" s="4">
        <f t="shared" si="9"/>
        <v>453.12866420372097</v>
      </c>
      <c r="E454" s="3">
        <v>0</v>
      </c>
    </row>
    <row r="455" spans="1:5" x14ac:dyDescent="0.3">
      <c r="A455">
        <v>158</v>
      </c>
      <c r="B455" t="s">
        <v>169</v>
      </c>
      <c r="C455">
        <v>454</v>
      </c>
      <c r="D455" s="4">
        <f t="shared" si="9"/>
        <v>454.40576308332766</v>
      </c>
      <c r="E455" s="3">
        <v>0</v>
      </c>
    </row>
    <row r="456" spans="1:5" x14ac:dyDescent="0.3">
      <c r="A456">
        <v>159</v>
      </c>
      <c r="B456" t="s">
        <v>170</v>
      </c>
      <c r="C456">
        <v>455</v>
      </c>
      <c r="D456" s="4">
        <f t="shared" si="9"/>
        <v>454.68266326112803</v>
      </c>
      <c r="E456" s="3">
        <v>0</v>
      </c>
    </row>
    <row r="457" spans="1:5" x14ac:dyDescent="0.3">
      <c r="A457">
        <v>159</v>
      </c>
      <c r="B457" t="s">
        <v>170</v>
      </c>
      <c r="C457">
        <v>456</v>
      </c>
      <c r="D457" s="4">
        <f t="shared" si="9"/>
        <v>455.9593651289606</v>
      </c>
      <c r="E457" s="3">
        <v>0</v>
      </c>
    </row>
    <row r="458" spans="1:5" x14ac:dyDescent="0.3">
      <c r="A458">
        <v>159</v>
      </c>
      <c r="B458" t="s">
        <v>170</v>
      </c>
      <c r="C458">
        <v>457</v>
      </c>
      <c r="D458" s="4">
        <f t="shared" si="9"/>
        <v>457.23586907727406</v>
      </c>
      <c r="E458" s="3">
        <v>0</v>
      </c>
    </row>
    <row r="459" spans="1:5" x14ac:dyDescent="0.3">
      <c r="A459">
        <v>160</v>
      </c>
      <c r="B459" t="s">
        <v>171</v>
      </c>
      <c r="C459">
        <v>458</v>
      </c>
      <c r="D459" s="4">
        <f t="shared" si="9"/>
        <v>457.51217549513422</v>
      </c>
      <c r="E459" s="3">
        <v>0</v>
      </c>
    </row>
    <row r="460" spans="1:5" x14ac:dyDescent="0.3">
      <c r="A460">
        <v>160</v>
      </c>
      <c r="B460" t="s">
        <v>171</v>
      </c>
      <c r="C460">
        <v>459</v>
      </c>
      <c r="D460" s="4">
        <f t="shared" si="9"/>
        <v>458.78828477023103</v>
      </c>
      <c r="E460" s="3">
        <v>0</v>
      </c>
    </row>
    <row r="461" spans="1:5" x14ac:dyDescent="0.3">
      <c r="A461">
        <v>160</v>
      </c>
      <c r="B461" t="s">
        <v>171</v>
      </c>
      <c r="C461">
        <v>460</v>
      </c>
      <c r="D461" s="4">
        <f t="shared" si="9"/>
        <v>460.06419728888659</v>
      </c>
      <c r="E461" s="3">
        <v>0</v>
      </c>
    </row>
    <row r="462" spans="1:5" x14ac:dyDescent="0.3">
      <c r="A462">
        <v>160</v>
      </c>
      <c r="B462" t="s">
        <v>171</v>
      </c>
      <c r="C462">
        <v>461</v>
      </c>
      <c r="D462" s="4">
        <f t="shared" si="9"/>
        <v>461.33991343606215</v>
      </c>
      <c r="E462" s="3">
        <v>0</v>
      </c>
    </row>
    <row r="463" spans="1:5" x14ac:dyDescent="0.3">
      <c r="A463">
        <v>161</v>
      </c>
      <c r="B463" t="s">
        <v>172</v>
      </c>
      <c r="C463">
        <v>462</v>
      </c>
      <c r="D463" s="4">
        <f t="shared" si="9"/>
        <v>461.6154335953654</v>
      </c>
      <c r="E463" s="3">
        <v>0</v>
      </c>
    </row>
    <row r="464" spans="1:5" x14ac:dyDescent="0.3">
      <c r="A464">
        <v>161</v>
      </c>
      <c r="B464" t="s">
        <v>172</v>
      </c>
      <c r="C464">
        <v>463</v>
      </c>
      <c r="D464" s="4">
        <f t="shared" si="9"/>
        <v>462.89075814905755</v>
      </c>
      <c r="E464" s="3">
        <v>0</v>
      </c>
    </row>
    <row r="465" spans="1:5" x14ac:dyDescent="0.3">
      <c r="A465">
        <v>161</v>
      </c>
      <c r="B465" t="s">
        <v>172</v>
      </c>
      <c r="C465">
        <v>464</v>
      </c>
      <c r="D465" s="4">
        <f t="shared" si="9"/>
        <v>464.16588747806054</v>
      </c>
      <c r="E465" s="3">
        <v>0</v>
      </c>
    </row>
    <row r="466" spans="1:5" x14ac:dyDescent="0.3">
      <c r="A466">
        <v>161</v>
      </c>
      <c r="B466" t="s">
        <v>172</v>
      </c>
      <c r="C466">
        <v>465</v>
      </c>
      <c r="D466" s="4">
        <f t="shared" si="9"/>
        <v>465.44082196196416</v>
      </c>
      <c r="E466" s="3">
        <v>0</v>
      </c>
    </row>
    <row r="467" spans="1:5" x14ac:dyDescent="0.3">
      <c r="A467">
        <v>162</v>
      </c>
      <c r="B467" t="s">
        <v>173</v>
      </c>
      <c r="C467">
        <v>466</v>
      </c>
      <c r="D467" s="4">
        <f t="shared" si="9"/>
        <v>465.71556197903328</v>
      </c>
      <c r="E467" s="3">
        <v>0</v>
      </c>
    </row>
    <row r="468" spans="1:5" x14ac:dyDescent="0.3">
      <c r="A468">
        <v>162</v>
      </c>
      <c r="B468" t="s">
        <v>173</v>
      </c>
      <c r="C468">
        <v>467</v>
      </c>
      <c r="D468" s="4">
        <f t="shared" si="9"/>
        <v>466.99010790621423</v>
      </c>
      <c r="E468" s="3">
        <v>0</v>
      </c>
    </row>
    <row r="469" spans="1:5" x14ac:dyDescent="0.3">
      <c r="A469">
        <v>162</v>
      </c>
      <c r="B469" t="s">
        <v>173</v>
      </c>
      <c r="C469">
        <v>468</v>
      </c>
      <c r="D469" s="4">
        <f t="shared" si="9"/>
        <v>468.26446011914231</v>
      </c>
      <c r="E469" s="3">
        <v>0</v>
      </c>
    </row>
    <row r="470" spans="1:5" x14ac:dyDescent="0.3">
      <c r="A470">
        <v>163</v>
      </c>
      <c r="B470" t="s">
        <v>174</v>
      </c>
      <c r="C470">
        <v>469</v>
      </c>
      <c r="D470" s="4">
        <f t="shared" si="9"/>
        <v>468.53861899214883</v>
      </c>
      <c r="E470" s="3">
        <v>0</v>
      </c>
    </row>
    <row r="471" spans="1:5" x14ac:dyDescent="0.3">
      <c r="A471">
        <v>163</v>
      </c>
      <c r="B471" t="s">
        <v>174</v>
      </c>
      <c r="C471">
        <v>470</v>
      </c>
      <c r="D471" s="4">
        <f t="shared" si="9"/>
        <v>469.812584898267</v>
      </c>
      <c r="E471" s="3">
        <v>0</v>
      </c>
    </row>
    <row r="472" spans="1:5" x14ac:dyDescent="0.3">
      <c r="A472">
        <v>163</v>
      </c>
      <c r="B472" t="s">
        <v>174</v>
      </c>
      <c r="C472">
        <v>471</v>
      </c>
      <c r="D472" s="4">
        <f t="shared" si="9"/>
        <v>471.08635820923973</v>
      </c>
      <c r="E472" s="3">
        <v>0</v>
      </c>
    </row>
    <row r="473" spans="1:5" x14ac:dyDescent="0.3">
      <c r="A473">
        <v>163</v>
      </c>
      <c r="B473" t="s">
        <v>174</v>
      </c>
      <c r="C473">
        <v>472</v>
      </c>
      <c r="D473" s="4">
        <f t="shared" si="9"/>
        <v>472.35993929552603</v>
      </c>
      <c r="E473" s="3">
        <v>0</v>
      </c>
    </row>
    <row r="474" spans="1:5" x14ac:dyDescent="0.3">
      <c r="A474">
        <v>164</v>
      </c>
      <c r="B474" t="s">
        <v>175</v>
      </c>
      <c r="C474">
        <v>473</v>
      </c>
      <c r="D474" s="4">
        <f t="shared" si="9"/>
        <v>472.6333285263072</v>
      </c>
      <c r="E474" s="3">
        <v>0</v>
      </c>
    </row>
    <row r="475" spans="1:5" x14ac:dyDescent="0.3">
      <c r="A475">
        <v>164</v>
      </c>
      <c r="B475" t="s">
        <v>175</v>
      </c>
      <c r="C475">
        <v>474</v>
      </c>
      <c r="D475" s="4">
        <f t="shared" si="9"/>
        <v>473.90652626949441</v>
      </c>
      <c r="E475" s="3">
        <v>0</v>
      </c>
    </row>
    <row r="476" spans="1:5" x14ac:dyDescent="0.3">
      <c r="A476">
        <v>164</v>
      </c>
      <c r="B476" t="s">
        <v>175</v>
      </c>
      <c r="C476">
        <v>475</v>
      </c>
      <c r="D476" s="4">
        <f t="shared" si="9"/>
        <v>475.17953289173454</v>
      </c>
      <c r="E476" s="3">
        <v>0</v>
      </c>
    </row>
    <row r="477" spans="1:5" x14ac:dyDescent="0.3">
      <c r="A477">
        <v>164</v>
      </c>
      <c r="B477" t="s">
        <v>175</v>
      </c>
      <c r="C477">
        <v>476</v>
      </c>
      <c r="D477" s="4">
        <f t="shared" si="9"/>
        <v>476.45234875841697</v>
      </c>
      <c r="E477" s="3">
        <v>0</v>
      </c>
    </row>
    <row r="478" spans="1:5" x14ac:dyDescent="0.3">
      <c r="A478">
        <v>165</v>
      </c>
      <c r="B478" t="s">
        <v>176</v>
      </c>
      <c r="C478">
        <v>477</v>
      </c>
      <c r="D478" s="4">
        <f t="shared" si="9"/>
        <v>476.72497423368031</v>
      </c>
      <c r="E478" s="3">
        <v>0</v>
      </c>
    </row>
    <row r="479" spans="1:5" x14ac:dyDescent="0.3">
      <c r="A479">
        <v>165</v>
      </c>
      <c r="B479" t="s">
        <v>176</v>
      </c>
      <c r="C479">
        <v>478</v>
      </c>
      <c r="D479" s="4">
        <f t="shared" si="9"/>
        <v>477.99740968041829</v>
      </c>
      <c r="E479" s="3">
        <v>0</v>
      </c>
    </row>
    <row r="480" spans="1:5" x14ac:dyDescent="0.3">
      <c r="A480">
        <v>165</v>
      </c>
      <c r="B480" t="s">
        <v>176</v>
      </c>
      <c r="C480">
        <v>479</v>
      </c>
      <c r="D480" s="4">
        <f t="shared" si="9"/>
        <v>479.26965546028691</v>
      </c>
      <c r="E480" s="3">
        <v>0</v>
      </c>
    </row>
    <row r="481" spans="1:5" x14ac:dyDescent="0.3">
      <c r="A481">
        <v>166</v>
      </c>
      <c r="B481" t="s">
        <v>177</v>
      </c>
      <c r="C481">
        <v>480</v>
      </c>
      <c r="D481" s="4">
        <f t="shared" si="9"/>
        <v>479.54171193371008</v>
      </c>
      <c r="E481" s="3">
        <v>0</v>
      </c>
    </row>
    <row r="482" spans="1:5" x14ac:dyDescent="0.3">
      <c r="A482">
        <v>166</v>
      </c>
      <c r="B482" t="s">
        <v>177</v>
      </c>
      <c r="C482">
        <v>481</v>
      </c>
      <c r="D482" s="4">
        <f t="shared" si="9"/>
        <v>480.81357945988657</v>
      </c>
      <c r="E482" s="3">
        <v>0</v>
      </c>
    </row>
    <row r="483" spans="1:5" x14ac:dyDescent="0.3">
      <c r="A483">
        <v>166</v>
      </c>
      <c r="B483" t="s">
        <v>177</v>
      </c>
      <c r="C483">
        <v>482</v>
      </c>
      <c r="D483" s="4">
        <f t="shared" si="9"/>
        <v>482.08525839679601</v>
      </c>
      <c r="E483" s="3">
        <v>0</v>
      </c>
    </row>
    <row r="484" spans="1:5" x14ac:dyDescent="0.3">
      <c r="A484">
        <v>166</v>
      </c>
      <c r="B484" t="s">
        <v>177</v>
      </c>
      <c r="C484">
        <v>483</v>
      </c>
      <c r="D484" s="4">
        <f t="shared" si="9"/>
        <v>483.35674910120474</v>
      </c>
      <c r="E484" s="3">
        <v>0</v>
      </c>
    </row>
    <row r="485" spans="1:5" x14ac:dyDescent="0.3">
      <c r="A485">
        <v>167</v>
      </c>
      <c r="B485" t="s">
        <v>178</v>
      </c>
      <c r="C485">
        <v>484</v>
      </c>
      <c r="D485" s="4">
        <f t="shared" si="9"/>
        <v>483.6280519286729</v>
      </c>
      <c r="E485" s="3">
        <v>0</v>
      </c>
    </row>
    <row r="486" spans="1:5" x14ac:dyDescent="0.3">
      <c r="A486">
        <v>167</v>
      </c>
      <c r="B486" t="s">
        <v>178</v>
      </c>
      <c r="C486">
        <v>485</v>
      </c>
      <c r="D486" s="4">
        <f t="shared" si="9"/>
        <v>484.89916723355964</v>
      </c>
      <c r="E486" s="3">
        <v>0</v>
      </c>
    </row>
    <row r="487" spans="1:5" x14ac:dyDescent="0.3">
      <c r="A487">
        <v>167</v>
      </c>
      <c r="B487" t="s">
        <v>178</v>
      </c>
      <c r="C487">
        <v>486</v>
      </c>
      <c r="D487" s="4">
        <f t="shared" si="9"/>
        <v>486.17009536902981</v>
      </c>
      <c r="E487" s="3">
        <v>0</v>
      </c>
    </row>
    <row r="488" spans="1:5" x14ac:dyDescent="0.3">
      <c r="A488">
        <v>167</v>
      </c>
      <c r="B488" t="s">
        <v>178</v>
      </c>
      <c r="C488">
        <v>487</v>
      </c>
      <c r="D488" s="4">
        <f t="shared" si="9"/>
        <v>487.44083668705991</v>
      </c>
      <c r="E488" s="3">
        <v>0</v>
      </c>
    </row>
    <row r="489" spans="1:5" x14ac:dyDescent="0.3">
      <c r="A489">
        <v>168</v>
      </c>
      <c r="B489" t="s">
        <v>179</v>
      </c>
      <c r="C489">
        <v>488</v>
      </c>
      <c r="D489" s="4">
        <f t="shared" si="9"/>
        <v>487.71139153844388</v>
      </c>
      <c r="E489" s="3">
        <v>0</v>
      </c>
    </row>
    <row r="490" spans="1:5" x14ac:dyDescent="0.3">
      <c r="A490">
        <v>168</v>
      </c>
      <c r="B490" t="s">
        <v>179</v>
      </c>
      <c r="C490">
        <v>489</v>
      </c>
      <c r="D490" s="4">
        <f t="shared" si="9"/>
        <v>488.98176027279965</v>
      </c>
      <c r="E490" s="3">
        <v>0</v>
      </c>
    </row>
    <row r="491" spans="1:5" x14ac:dyDescent="0.3">
      <c r="A491">
        <v>168</v>
      </c>
      <c r="B491" t="s">
        <v>179</v>
      </c>
      <c r="C491">
        <v>490</v>
      </c>
      <c r="D491" s="4">
        <f t="shared" si="9"/>
        <v>490.25194323857386</v>
      </c>
      <c r="E491" s="3">
        <v>0</v>
      </c>
    </row>
    <row r="492" spans="1:5" x14ac:dyDescent="0.3">
      <c r="A492">
        <v>169</v>
      </c>
      <c r="B492" t="s">
        <v>180</v>
      </c>
      <c r="C492">
        <v>491</v>
      </c>
      <c r="D492" s="4">
        <f t="shared" si="9"/>
        <v>490.52194078304967</v>
      </c>
      <c r="E492" s="3">
        <v>0</v>
      </c>
    </row>
    <row r="493" spans="1:5" x14ac:dyDescent="0.3">
      <c r="A493">
        <v>168</v>
      </c>
      <c r="B493" t="s">
        <v>179</v>
      </c>
      <c r="C493">
        <v>492</v>
      </c>
      <c r="D493" s="4">
        <f t="shared" si="9"/>
        <v>492.79175325235065</v>
      </c>
      <c r="E493" s="3">
        <v>0</v>
      </c>
    </row>
    <row r="494" spans="1:5" x14ac:dyDescent="0.3">
      <c r="A494">
        <v>169</v>
      </c>
      <c r="B494" t="s">
        <v>180</v>
      </c>
      <c r="C494">
        <v>493</v>
      </c>
      <c r="D494" s="4">
        <f t="shared" si="9"/>
        <v>493.06138099144766</v>
      </c>
      <c r="E494" s="3">
        <v>0</v>
      </c>
    </row>
    <row r="495" spans="1:5" x14ac:dyDescent="0.3">
      <c r="A495">
        <v>169</v>
      </c>
      <c r="B495" t="s">
        <v>180</v>
      </c>
      <c r="C495">
        <v>494</v>
      </c>
      <c r="D495" s="4">
        <f t="shared" si="9"/>
        <v>494.33082434416485</v>
      </c>
      <c r="E495" s="3">
        <v>0</v>
      </c>
    </row>
    <row r="496" spans="1:5" x14ac:dyDescent="0.3">
      <c r="A496">
        <v>170</v>
      </c>
      <c r="B496" t="s">
        <v>181</v>
      </c>
      <c r="C496">
        <v>495</v>
      </c>
      <c r="D496" s="4">
        <f t="shared" si="9"/>
        <v>494.60008365318447</v>
      </c>
      <c r="E496" s="3">
        <v>0</v>
      </c>
    </row>
    <row r="497" spans="1:5" x14ac:dyDescent="0.3">
      <c r="A497">
        <v>170</v>
      </c>
      <c r="B497" t="s">
        <v>181</v>
      </c>
      <c r="C497">
        <v>496</v>
      </c>
      <c r="D497" s="4">
        <f t="shared" si="9"/>
        <v>495.86915926005327</v>
      </c>
      <c r="E497" s="3">
        <v>0</v>
      </c>
    </row>
    <row r="498" spans="1:5" x14ac:dyDescent="0.3">
      <c r="A498">
        <v>170</v>
      </c>
      <c r="B498" t="s">
        <v>181</v>
      </c>
      <c r="C498">
        <v>497</v>
      </c>
      <c r="D498" s="4">
        <f t="shared" si="9"/>
        <v>497.13805150518817</v>
      </c>
      <c r="E498" s="3">
        <v>0</v>
      </c>
    </row>
    <row r="499" spans="1:5" x14ac:dyDescent="0.3">
      <c r="A499">
        <v>170</v>
      </c>
      <c r="B499" t="s">
        <v>181</v>
      </c>
      <c r="C499">
        <v>498</v>
      </c>
      <c r="D499" s="4">
        <f t="shared" si="9"/>
        <v>498.40676072788142</v>
      </c>
      <c r="E499" s="3">
        <v>0</v>
      </c>
    </row>
    <row r="500" spans="1:5" x14ac:dyDescent="0.3">
      <c r="A500">
        <v>171</v>
      </c>
      <c r="B500" t="s">
        <v>182</v>
      </c>
      <c r="C500">
        <v>499</v>
      </c>
      <c r="D500" s="4">
        <f t="shared" si="9"/>
        <v>498.67528726630633</v>
      </c>
      <c r="E500" s="3">
        <v>0</v>
      </c>
    </row>
    <row r="501" spans="1:5" x14ac:dyDescent="0.3">
      <c r="A501">
        <v>171</v>
      </c>
      <c r="B501" t="s">
        <v>182</v>
      </c>
      <c r="C501">
        <v>500</v>
      </c>
      <c r="D501" s="4">
        <f t="shared" si="9"/>
        <v>499.94363145752345</v>
      </c>
      <c r="E501" s="3">
        <v>0</v>
      </c>
    </row>
    <row r="502" spans="1:5" x14ac:dyDescent="0.3">
      <c r="A502">
        <v>171</v>
      </c>
      <c r="B502" t="s">
        <v>182</v>
      </c>
      <c r="C502">
        <v>501</v>
      </c>
      <c r="D502" s="4">
        <f t="shared" si="9"/>
        <v>501.21179363748479</v>
      </c>
      <c r="E502" s="3">
        <v>0</v>
      </c>
    </row>
    <row r="503" spans="1:5" x14ac:dyDescent="0.3">
      <c r="A503">
        <v>171</v>
      </c>
      <c r="B503" t="s">
        <v>182</v>
      </c>
      <c r="C503">
        <v>502</v>
      </c>
      <c r="D503" s="4">
        <f t="shared" si="9"/>
        <v>502.47977414104071</v>
      </c>
      <c r="E503" s="3">
        <v>0</v>
      </c>
    </row>
    <row r="504" spans="1:5" x14ac:dyDescent="0.3">
      <c r="A504">
        <v>172</v>
      </c>
      <c r="B504" t="s">
        <v>183</v>
      </c>
      <c r="C504">
        <v>503</v>
      </c>
      <c r="D504" s="4">
        <f t="shared" si="9"/>
        <v>502.74757330194439</v>
      </c>
      <c r="E504" s="3">
        <v>0</v>
      </c>
    </row>
    <row r="505" spans="1:5" x14ac:dyDescent="0.3">
      <c r="A505">
        <v>172</v>
      </c>
      <c r="B505" t="s">
        <v>183</v>
      </c>
      <c r="C505">
        <v>504</v>
      </c>
      <c r="D505" s="4">
        <f t="shared" si="9"/>
        <v>504.01519145285783</v>
      </c>
      <c r="E505" s="3">
        <v>0</v>
      </c>
    </row>
    <row r="506" spans="1:5" x14ac:dyDescent="0.3">
      <c r="A506">
        <v>172</v>
      </c>
      <c r="B506" t="s">
        <v>183</v>
      </c>
      <c r="C506">
        <v>505</v>
      </c>
      <c r="D506" s="4">
        <f t="shared" si="9"/>
        <v>505.28262892535622</v>
      </c>
      <c r="E506" s="3">
        <v>0</v>
      </c>
    </row>
    <row r="507" spans="1:5" x14ac:dyDescent="0.3">
      <c r="E507" s="3"/>
    </row>
    <row r="508" spans="1:5" x14ac:dyDescent="0.3">
      <c r="E508" s="3"/>
    </row>
    <row r="509" spans="1:5" x14ac:dyDescent="0.3">
      <c r="E509" s="3"/>
    </row>
    <row r="510" spans="1:5" x14ac:dyDescent="0.3">
      <c r="E510" s="3"/>
    </row>
    <row r="511" spans="1:5" x14ac:dyDescent="0.3">
      <c r="E511" s="3"/>
    </row>
    <row r="512" spans="1:5" x14ac:dyDescent="0.3">
      <c r="E512" s="3"/>
    </row>
    <row r="513" spans="5:5" x14ac:dyDescent="0.3">
      <c r="E513" s="3"/>
    </row>
    <row r="514" spans="5:5" x14ac:dyDescent="0.3">
      <c r="E514" s="3"/>
    </row>
    <row r="515" spans="5:5" x14ac:dyDescent="0.3">
      <c r="E515" s="3"/>
    </row>
    <row r="516" spans="5:5" x14ac:dyDescent="0.3">
      <c r="E516" s="3"/>
    </row>
    <row r="517" spans="5:5" x14ac:dyDescent="0.3">
      <c r="E517" s="3"/>
    </row>
    <row r="518" spans="5:5" x14ac:dyDescent="0.3">
      <c r="E518" s="3"/>
    </row>
    <row r="519" spans="5:5" x14ac:dyDescent="0.3">
      <c r="E519" s="3"/>
    </row>
    <row r="520" spans="5:5" x14ac:dyDescent="0.3">
      <c r="E520" s="3"/>
    </row>
    <row r="521" spans="5:5" x14ac:dyDescent="0.3">
      <c r="E521" s="3"/>
    </row>
    <row r="522" spans="5:5" x14ac:dyDescent="0.3">
      <c r="E522" s="3"/>
    </row>
    <row r="523" spans="5:5" x14ac:dyDescent="0.3">
      <c r="E523" s="3"/>
    </row>
    <row r="524" spans="5:5" x14ac:dyDescent="0.3">
      <c r="E524" s="3"/>
    </row>
    <row r="525" spans="5:5" x14ac:dyDescent="0.3">
      <c r="E525" s="3"/>
    </row>
    <row r="526" spans="5:5" x14ac:dyDescent="0.3">
      <c r="E526" s="3"/>
    </row>
    <row r="527" spans="5:5" x14ac:dyDescent="0.3">
      <c r="E527" s="3"/>
    </row>
    <row r="528" spans="5:5" x14ac:dyDescent="0.3">
      <c r="E528" s="3"/>
    </row>
    <row r="529" spans="5:5" x14ac:dyDescent="0.3">
      <c r="E529" s="3"/>
    </row>
    <row r="530" spans="5:5" x14ac:dyDescent="0.3">
      <c r="E530" s="3"/>
    </row>
    <row r="531" spans="5:5" x14ac:dyDescent="0.3">
      <c r="E531" s="3"/>
    </row>
    <row r="532" spans="5:5" x14ac:dyDescent="0.3">
      <c r="E532" s="3"/>
    </row>
    <row r="533" spans="5:5" x14ac:dyDescent="0.3">
      <c r="E533" s="3"/>
    </row>
  </sheetData>
  <sheetProtection algorithmName="SHA-512" hashValue="W7sHVNKWGBxDFmFGAt2gJI6PLZGGbCVkKJA6Pciow6iaE95wyz+uutTzTDOBt28hHTXlZvKeinjiDo4Iy47GvA==" saltValue="shD+bb3DQXabLJRJMd8pyg==" spinCount="100000" sheet="1" objects="1" scenarios="1"/>
  <sortState ref="H2:H260">
    <sortCondition ref="H2:H26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"/>
  <sheetViews>
    <sheetView workbookViewId="0"/>
  </sheetViews>
  <sheetFormatPr defaultRowHeight="14.4" x14ac:dyDescent="0.3"/>
  <cols>
    <col min="1" max="1" width="5.44140625" customWidth="1"/>
    <col min="2" max="2" width="5.5546875" customWidth="1"/>
    <col min="3" max="3" width="7" customWidth="1"/>
  </cols>
  <sheetData>
    <row r="1" spans="1:5" x14ac:dyDescent="0.3">
      <c r="A1">
        <v>1</v>
      </c>
      <c r="B1" t="s">
        <v>65</v>
      </c>
      <c r="C1">
        <v>13.6</v>
      </c>
      <c r="E1" s="1"/>
    </row>
    <row r="2" spans="1:5" x14ac:dyDescent="0.3">
      <c r="A2">
        <v>2</v>
      </c>
      <c r="B2" t="s">
        <v>66</v>
      </c>
      <c r="C2">
        <v>79</v>
      </c>
    </row>
    <row r="3" spans="1:5" x14ac:dyDescent="0.3">
      <c r="A3">
        <v>3</v>
      </c>
      <c r="B3" t="s">
        <v>67</v>
      </c>
      <c r="C3">
        <v>204</v>
      </c>
    </row>
    <row r="4" spans="1:5" x14ac:dyDescent="0.3">
      <c r="A4">
        <v>4</v>
      </c>
      <c r="B4" t="s">
        <v>57</v>
      </c>
      <c r="C4">
        <v>399</v>
      </c>
    </row>
    <row r="5" spans="1:5" x14ac:dyDescent="0.3">
      <c r="A5">
        <v>5</v>
      </c>
      <c r="B5" t="s">
        <v>56</v>
      </c>
      <c r="C5">
        <v>671</v>
      </c>
    </row>
    <row r="6" spans="1:5" x14ac:dyDescent="0.3">
      <c r="A6">
        <v>6</v>
      </c>
      <c r="B6" t="s">
        <v>68</v>
      </c>
      <c r="C6">
        <v>1030</v>
      </c>
    </row>
    <row r="7" spans="1:5" x14ac:dyDescent="0.3">
      <c r="A7">
        <v>7</v>
      </c>
      <c r="B7" t="s">
        <v>70</v>
      </c>
      <c r="C7">
        <v>1486</v>
      </c>
    </row>
    <row r="8" spans="1:5" x14ac:dyDescent="0.3">
      <c r="A8">
        <v>8</v>
      </c>
      <c r="B8" t="s">
        <v>69</v>
      </c>
      <c r="C8">
        <v>2044</v>
      </c>
    </row>
    <row r="9" spans="1:5" x14ac:dyDescent="0.3">
      <c r="A9">
        <v>9</v>
      </c>
      <c r="B9" t="s">
        <v>73</v>
      </c>
      <c r="C9">
        <v>2716</v>
      </c>
    </row>
    <row r="10" spans="1:5" x14ac:dyDescent="0.3">
      <c r="A10">
        <v>10</v>
      </c>
      <c r="B10" t="s">
        <v>74</v>
      </c>
      <c r="C10">
        <v>3512</v>
      </c>
    </row>
    <row r="11" spans="1:5" x14ac:dyDescent="0.3">
      <c r="A11">
        <v>11</v>
      </c>
      <c r="B11" t="s">
        <v>50</v>
      </c>
      <c r="C11">
        <v>4420</v>
      </c>
    </row>
    <row r="12" spans="1:5" x14ac:dyDescent="0.3">
      <c r="A12">
        <v>12</v>
      </c>
      <c r="B12" t="s">
        <v>49</v>
      </c>
      <c r="C12">
        <v>5451</v>
      </c>
    </row>
    <row r="13" spans="1:5" x14ac:dyDescent="0.3">
      <c r="A13">
        <v>13</v>
      </c>
      <c r="B13" t="s">
        <v>15</v>
      </c>
      <c r="C13">
        <v>6605</v>
      </c>
    </row>
    <row r="14" spans="1:5" x14ac:dyDescent="0.3">
      <c r="A14">
        <v>14</v>
      </c>
      <c r="B14" t="s">
        <v>37</v>
      </c>
      <c r="C14">
        <v>7889</v>
      </c>
    </row>
    <row r="15" spans="1:5" x14ac:dyDescent="0.3">
      <c r="A15">
        <v>15</v>
      </c>
      <c r="B15" t="s">
        <v>14</v>
      </c>
      <c r="C15">
        <v>9306</v>
      </c>
    </row>
    <row r="16" spans="1:5" x14ac:dyDescent="0.3">
      <c r="A16">
        <v>16</v>
      </c>
      <c r="B16" t="s">
        <v>23</v>
      </c>
      <c r="C16">
        <v>10860</v>
      </c>
    </row>
    <row r="17" spans="1:3" x14ac:dyDescent="0.3">
      <c r="A17">
        <v>17</v>
      </c>
      <c r="B17" t="s">
        <v>22</v>
      </c>
      <c r="C17">
        <v>12556</v>
      </c>
    </row>
    <row r="18" spans="1:3" x14ac:dyDescent="0.3">
      <c r="A18">
        <v>18</v>
      </c>
      <c r="B18" t="s">
        <v>13</v>
      </c>
      <c r="C18">
        <v>14401</v>
      </c>
    </row>
    <row r="19" spans="1:3" x14ac:dyDescent="0.3">
      <c r="A19">
        <v>19</v>
      </c>
      <c r="B19" t="s">
        <v>40</v>
      </c>
      <c r="C19">
        <v>16382</v>
      </c>
    </row>
    <row r="20" spans="1:3" x14ac:dyDescent="0.3">
      <c r="A20">
        <v>20</v>
      </c>
      <c r="B20" t="s">
        <v>21</v>
      </c>
      <c r="C20">
        <v>18510</v>
      </c>
    </row>
    <row r="21" spans="1:3" x14ac:dyDescent="0.3">
      <c r="A21">
        <v>21</v>
      </c>
      <c r="B21" t="s">
        <v>12</v>
      </c>
      <c r="C21">
        <v>20788</v>
      </c>
    </row>
    <row r="22" spans="1:3" x14ac:dyDescent="0.3">
      <c r="A22">
        <v>22</v>
      </c>
      <c r="B22" t="s">
        <v>36</v>
      </c>
      <c r="C22">
        <v>23221</v>
      </c>
    </row>
    <row r="23" spans="1:3" x14ac:dyDescent="0.3">
      <c r="A23">
        <v>23</v>
      </c>
      <c r="B23" t="s">
        <v>20</v>
      </c>
      <c r="C23">
        <v>25820</v>
      </c>
    </row>
    <row r="24" spans="1:3" x14ac:dyDescent="0.3">
      <c r="A24">
        <v>24</v>
      </c>
      <c r="B24" t="s">
        <v>29</v>
      </c>
      <c r="C24">
        <v>28582</v>
      </c>
    </row>
    <row r="25" spans="1:3" x14ac:dyDescent="0.3">
      <c r="A25">
        <v>25</v>
      </c>
      <c r="B25" t="s">
        <v>76</v>
      </c>
      <c r="C25">
        <v>31514</v>
      </c>
    </row>
    <row r="26" spans="1:3" x14ac:dyDescent="0.3">
      <c r="A26">
        <v>26</v>
      </c>
      <c r="B26" t="s">
        <v>11</v>
      </c>
      <c r="C26">
        <v>34619</v>
      </c>
    </row>
    <row r="27" spans="1:3" x14ac:dyDescent="0.3">
      <c r="A27">
        <v>27</v>
      </c>
      <c r="B27" t="s">
        <v>48</v>
      </c>
      <c r="C27">
        <v>37900</v>
      </c>
    </row>
    <row r="28" spans="1:3" x14ac:dyDescent="0.3">
      <c r="A28">
        <v>28</v>
      </c>
      <c r="B28" t="s">
        <v>46</v>
      </c>
      <c r="C28">
        <v>41355</v>
      </c>
    </row>
    <row r="29" spans="1:3" x14ac:dyDescent="0.3">
      <c r="A29">
        <v>29</v>
      </c>
      <c r="B29" t="s">
        <v>19</v>
      </c>
      <c r="C29">
        <v>45000</v>
      </c>
    </row>
    <row r="30" spans="1:3" x14ac:dyDescent="0.3">
      <c r="A30">
        <v>30</v>
      </c>
      <c r="B30" t="s">
        <v>77</v>
      </c>
      <c r="C30">
        <v>48840</v>
      </c>
    </row>
    <row r="31" spans="1:3" x14ac:dyDescent="0.3">
      <c r="A31">
        <v>31</v>
      </c>
      <c r="B31" t="s">
        <v>3</v>
      </c>
      <c r="C31">
        <v>52870</v>
      </c>
    </row>
    <row r="32" spans="1:3" x14ac:dyDescent="0.3">
      <c r="A32">
        <v>32</v>
      </c>
      <c r="B32" t="s">
        <v>39</v>
      </c>
      <c r="C32">
        <v>57080</v>
      </c>
    </row>
    <row r="33" spans="1:3" x14ac:dyDescent="0.3">
      <c r="A33">
        <v>33</v>
      </c>
      <c r="B33" t="s">
        <v>10</v>
      </c>
      <c r="C33">
        <v>61470</v>
      </c>
    </row>
    <row r="34" spans="1:3" x14ac:dyDescent="0.3">
      <c r="A34">
        <v>34</v>
      </c>
      <c r="B34" t="s">
        <v>45</v>
      </c>
      <c r="C34">
        <v>66070</v>
      </c>
    </row>
    <row r="35" spans="1:3" x14ac:dyDescent="0.3">
      <c r="A35">
        <v>35</v>
      </c>
      <c r="B35" t="s">
        <v>18</v>
      </c>
      <c r="C35">
        <v>70870</v>
      </c>
    </row>
    <row r="36" spans="1:3" x14ac:dyDescent="0.3">
      <c r="A36">
        <v>36</v>
      </c>
      <c r="B36" t="s">
        <v>28</v>
      </c>
      <c r="C36">
        <v>75870</v>
      </c>
    </row>
    <row r="37" spans="1:3" x14ac:dyDescent="0.3">
      <c r="A37">
        <v>37</v>
      </c>
      <c r="B37" t="s">
        <v>61</v>
      </c>
      <c r="C37">
        <v>81050</v>
      </c>
    </row>
    <row r="38" spans="1:3" x14ac:dyDescent="0.3">
      <c r="A38">
        <v>38</v>
      </c>
      <c r="B38" t="s">
        <v>51</v>
      </c>
      <c r="C38">
        <v>86440</v>
      </c>
    </row>
    <row r="39" spans="1:3" x14ac:dyDescent="0.3">
      <c r="A39">
        <v>39</v>
      </c>
      <c r="B39" t="s">
        <v>79</v>
      </c>
      <c r="C39">
        <v>92030</v>
      </c>
    </row>
    <row r="40" spans="1:3" x14ac:dyDescent="0.3">
      <c r="A40">
        <v>40</v>
      </c>
      <c r="B40" t="s">
        <v>80</v>
      </c>
      <c r="C40">
        <v>97820</v>
      </c>
    </row>
    <row r="41" spans="1:3" x14ac:dyDescent="0.3">
      <c r="A41">
        <v>41</v>
      </c>
      <c r="B41" t="s">
        <v>81</v>
      </c>
      <c r="C41">
        <v>103840</v>
      </c>
    </row>
    <row r="42" spans="1:3" x14ac:dyDescent="0.3">
      <c r="A42">
        <v>42</v>
      </c>
      <c r="B42" t="s">
        <v>62</v>
      </c>
      <c r="C42">
        <v>110060</v>
      </c>
    </row>
    <row r="43" spans="1:3" x14ac:dyDescent="0.3">
      <c r="A43">
        <v>43</v>
      </c>
      <c r="B43" t="s">
        <v>187</v>
      </c>
      <c r="C43">
        <v>116480</v>
      </c>
    </row>
    <row r="44" spans="1:3" x14ac:dyDescent="0.3">
      <c r="A44">
        <v>44</v>
      </c>
      <c r="B44" t="s">
        <v>33</v>
      </c>
      <c r="C44">
        <v>123140</v>
      </c>
    </row>
    <row r="45" spans="1:3" x14ac:dyDescent="0.3">
      <c r="A45">
        <v>45</v>
      </c>
      <c r="B45" t="s">
        <v>82</v>
      </c>
      <c r="C45">
        <v>130030</v>
      </c>
    </row>
    <row r="46" spans="1:3" x14ac:dyDescent="0.3">
      <c r="A46">
        <v>46</v>
      </c>
      <c r="B46" t="s">
        <v>35</v>
      </c>
      <c r="C46">
        <v>137140</v>
      </c>
    </row>
    <row r="47" spans="1:3" x14ac:dyDescent="0.3">
      <c r="A47">
        <v>47</v>
      </c>
      <c r="B47" t="s">
        <v>9</v>
      </c>
      <c r="C47">
        <v>144480</v>
      </c>
    </row>
    <row r="48" spans="1:3" x14ac:dyDescent="0.3">
      <c r="A48">
        <v>48</v>
      </c>
      <c r="B48" t="s">
        <v>83</v>
      </c>
      <c r="C48">
        <v>152050</v>
      </c>
    </row>
    <row r="49" spans="1:3" x14ac:dyDescent="0.3">
      <c r="A49">
        <v>49</v>
      </c>
      <c r="B49" t="s">
        <v>16</v>
      </c>
      <c r="C49">
        <v>159850</v>
      </c>
    </row>
    <row r="50" spans="1:3" x14ac:dyDescent="0.3">
      <c r="A50">
        <v>50</v>
      </c>
      <c r="B50" t="s">
        <v>26</v>
      </c>
      <c r="C50">
        <v>167890</v>
      </c>
    </row>
    <row r="51" spans="1:3" x14ac:dyDescent="0.3">
      <c r="A51">
        <v>51</v>
      </c>
      <c r="B51" t="s">
        <v>43</v>
      </c>
      <c r="C51">
        <v>176140</v>
      </c>
    </row>
    <row r="52" spans="1:3" x14ac:dyDescent="0.3">
      <c r="A52">
        <v>52</v>
      </c>
      <c r="B52" t="s">
        <v>84</v>
      </c>
      <c r="C52">
        <v>184650</v>
      </c>
    </row>
    <row r="53" spans="1:3" x14ac:dyDescent="0.3">
      <c r="A53">
        <v>53</v>
      </c>
      <c r="B53" t="s">
        <v>55</v>
      </c>
      <c r="C53">
        <v>193400</v>
      </c>
    </row>
    <row r="54" spans="1:3" x14ac:dyDescent="0.3">
      <c r="A54">
        <v>54</v>
      </c>
      <c r="B54" t="s">
        <v>85</v>
      </c>
      <c r="C54">
        <v>202400</v>
      </c>
    </row>
    <row r="55" spans="1:3" x14ac:dyDescent="0.3">
      <c r="A55">
        <v>55</v>
      </c>
      <c r="B55" t="s">
        <v>58</v>
      </c>
      <c r="C55">
        <v>211630</v>
      </c>
    </row>
    <row r="56" spans="1:3" x14ac:dyDescent="0.3">
      <c r="A56">
        <v>56</v>
      </c>
      <c r="B56" t="s">
        <v>78</v>
      </c>
      <c r="C56">
        <v>221100</v>
      </c>
    </row>
    <row r="57" spans="1:3" x14ac:dyDescent="0.3">
      <c r="A57">
        <v>57</v>
      </c>
      <c r="B57" t="s">
        <v>53</v>
      </c>
      <c r="C57">
        <v>230820</v>
      </c>
    </row>
    <row r="58" spans="1:3" x14ac:dyDescent="0.3">
      <c r="A58">
        <v>58</v>
      </c>
      <c r="B58" t="s">
        <v>86</v>
      </c>
      <c r="C58">
        <v>240800</v>
      </c>
    </row>
    <row r="59" spans="1:3" x14ac:dyDescent="0.3">
      <c r="A59">
        <v>59</v>
      </c>
      <c r="B59" t="s">
        <v>87</v>
      </c>
      <c r="C59">
        <v>251060</v>
      </c>
    </row>
    <row r="60" spans="1:3" x14ac:dyDescent="0.3">
      <c r="A60">
        <v>60</v>
      </c>
      <c r="B60" t="s">
        <v>63</v>
      </c>
      <c r="C60">
        <v>261580</v>
      </c>
    </row>
    <row r="61" spans="1:3" x14ac:dyDescent="0.3">
      <c r="A61">
        <v>61</v>
      </c>
      <c r="B61" t="s">
        <v>88</v>
      </c>
      <c r="C61">
        <v>272380</v>
      </c>
    </row>
    <row r="62" spans="1:3" x14ac:dyDescent="0.3">
      <c r="A62">
        <v>62</v>
      </c>
      <c r="B62" t="s">
        <v>89</v>
      </c>
      <c r="C62">
        <v>283450</v>
      </c>
    </row>
    <row r="63" spans="1:3" x14ac:dyDescent="0.3">
      <c r="A63">
        <v>63</v>
      </c>
      <c r="B63" t="s">
        <v>52</v>
      </c>
      <c r="C63">
        <v>294810</v>
      </c>
    </row>
    <row r="64" spans="1:3" x14ac:dyDescent="0.3">
      <c r="A64">
        <v>64</v>
      </c>
      <c r="B64" t="s">
        <v>90</v>
      </c>
      <c r="C64">
        <v>306410</v>
      </c>
    </row>
    <row r="65" spans="1:3" x14ac:dyDescent="0.3">
      <c r="A65">
        <v>65</v>
      </c>
      <c r="B65" t="s">
        <v>91</v>
      </c>
      <c r="C65">
        <v>318330</v>
      </c>
    </row>
    <row r="66" spans="1:3" x14ac:dyDescent="0.3">
      <c r="A66">
        <v>66</v>
      </c>
      <c r="B66" t="s">
        <v>92</v>
      </c>
      <c r="C66">
        <v>330600</v>
      </c>
    </row>
    <row r="67" spans="1:3" x14ac:dyDescent="0.3">
      <c r="A67">
        <v>67</v>
      </c>
      <c r="B67" t="s">
        <v>93</v>
      </c>
      <c r="C67">
        <v>343100</v>
      </c>
    </row>
    <row r="68" spans="1:3" x14ac:dyDescent="0.3">
      <c r="A68">
        <v>68</v>
      </c>
      <c r="B68" t="s">
        <v>94</v>
      </c>
      <c r="C68">
        <v>355800</v>
      </c>
    </row>
    <row r="69" spans="1:3" x14ac:dyDescent="0.3">
      <c r="A69">
        <v>69</v>
      </c>
      <c r="B69" t="s">
        <v>95</v>
      </c>
      <c r="C69">
        <v>369000</v>
      </c>
    </row>
    <row r="70" spans="1:3" x14ac:dyDescent="0.3">
      <c r="A70">
        <v>70</v>
      </c>
      <c r="B70" t="s">
        <v>96</v>
      </c>
      <c r="C70">
        <v>382500</v>
      </c>
    </row>
    <row r="71" spans="1:3" x14ac:dyDescent="0.3">
      <c r="A71">
        <v>71</v>
      </c>
      <c r="B71" t="s">
        <v>95</v>
      </c>
      <c r="C71">
        <v>396300</v>
      </c>
    </row>
    <row r="72" spans="1:3" x14ac:dyDescent="0.3">
      <c r="A72">
        <v>72</v>
      </c>
      <c r="B72" t="s">
        <v>38</v>
      </c>
      <c r="C72">
        <v>410300</v>
      </c>
    </row>
    <row r="73" spans="1:3" x14ac:dyDescent="0.3">
      <c r="A73">
        <v>73</v>
      </c>
      <c r="B73" t="s">
        <v>34</v>
      </c>
      <c r="C73">
        <v>424500</v>
      </c>
    </row>
    <row r="74" spans="1:3" x14ac:dyDescent="0.3">
      <c r="A74">
        <v>74</v>
      </c>
      <c r="B74" t="s">
        <v>41</v>
      </c>
      <c r="C74">
        <v>438990</v>
      </c>
    </row>
    <row r="75" spans="1:3" x14ac:dyDescent="0.3">
      <c r="A75">
        <v>75</v>
      </c>
      <c r="B75" t="s">
        <v>32</v>
      </c>
      <c r="C75">
        <v>454200</v>
      </c>
    </row>
    <row r="76" spans="1:3" x14ac:dyDescent="0.3">
      <c r="A76">
        <v>76</v>
      </c>
      <c r="B76" t="s">
        <v>97</v>
      </c>
      <c r="C76">
        <v>469400</v>
      </c>
    </row>
    <row r="77" spans="1:3" x14ac:dyDescent="0.3">
      <c r="A77">
        <v>77</v>
      </c>
      <c r="B77" t="s">
        <v>98</v>
      </c>
      <c r="C77">
        <v>485000</v>
      </c>
    </row>
    <row r="78" spans="1:3" x14ac:dyDescent="0.3">
      <c r="A78">
        <v>78</v>
      </c>
      <c r="B78" t="s">
        <v>25</v>
      </c>
      <c r="C78">
        <v>500900</v>
      </c>
    </row>
    <row r="79" spans="1:3" x14ac:dyDescent="0.3">
      <c r="A79">
        <v>79</v>
      </c>
      <c r="B79" t="s">
        <v>27</v>
      </c>
      <c r="C79">
        <v>517100</v>
      </c>
    </row>
    <row r="80" spans="1:3" x14ac:dyDescent="0.3">
      <c r="A80">
        <v>80</v>
      </c>
      <c r="B80" t="s">
        <v>8</v>
      </c>
      <c r="C80">
        <v>533900</v>
      </c>
    </row>
    <row r="81" spans="1:3" x14ac:dyDescent="0.3">
      <c r="A81">
        <v>81</v>
      </c>
      <c r="B81" t="s">
        <v>99</v>
      </c>
      <c r="C81">
        <v>550900</v>
      </c>
    </row>
    <row r="82" spans="1:3" x14ac:dyDescent="0.3">
      <c r="A82">
        <v>82</v>
      </c>
      <c r="B82" t="s">
        <v>4</v>
      </c>
      <c r="C82">
        <v>568200</v>
      </c>
    </row>
    <row r="83" spans="1:3" x14ac:dyDescent="0.3">
      <c r="A83">
        <v>83</v>
      </c>
      <c r="B83" t="s">
        <v>100</v>
      </c>
      <c r="C83">
        <v>585800</v>
      </c>
    </row>
    <row r="84" spans="1:3" x14ac:dyDescent="0.3">
      <c r="A84">
        <v>84</v>
      </c>
      <c r="B84" t="s">
        <v>101</v>
      </c>
      <c r="C84">
        <v>603900</v>
      </c>
    </row>
    <row r="85" spans="1:3" x14ac:dyDescent="0.3">
      <c r="A85">
        <v>85</v>
      </c>
      <c r="B85" t="s">
        <v>102</v>
      </c>
      <c r="C85">
        <v>622300</v>
      </c>
    </row>
    <row r="86" spans="1:3" x14ac:dyDescent="0.3">
      <c r="A86">
        <v>86</v>
      </c>
      <c r="B86" t="s">
        <v>44</v>
      </c>
      <c r="C86">
        <v>641000</v>
      </c>
    </row>
    <row r="87" spans="1:3" x14ac:dyDescent="0.3">
      <c r="A87">
        <v>87</v>
      </c>
      <c r="B87" t="s">
        <v>103</v>
      </c>
      <c r="C87">
        <v>660200</v>
      </c>
    </row>
    <row r="88" spans="1:3" x14ac:dyDescent="0.3">
      <c r="A88">
        <v>88</v>
      </c>
      <c r="B88" t="s">
        <v>104</v>
      </c>
      <c r="C88">
        <v>680000</v>
      </c>
    </row>
    <row r="89" spans="1:3" x14ac:dyDescent="0.3">
      <c r="A89">
        <v>89</v>
      </c>
      <c r="B89" t="s">
        <v>47</v>
      </c>
      <c r="C89">
        <v>700000</v>
      </c>
    </row>
    <row r="90" spans="1:3" x14ac:dyDescent="0.3">
      <c r="A90">
        <v>90</v>
      </c>
      <c r="B90" t="s">
        <v>105</v>
      </c>
      <c r="C90">
        <v>720000</v>
      </c>
    </row>
    <row r="91" spans="1:3" x14ac:dyDescent="0.3">
      <c r="A91">
        <v>91</v>
      </c>
      <c r="B91" t="s">
        <v>106</v>
      </c>
      <c r="C91">
        <v>740000</v>
      </c>
    </row>
    <row r="92" spans="1:3" x14ac:dyDescent="0.3">
      <c r="A92">
        <v>92</v>
      </c>
      <c r="B92" t="s">
        <v>54</v>
      </c>
      <c r="C92">
        <v>761000</v>
      </c>
    </row>
    <row r="93" spans="1:3" x14ac:dyDescent="0.3">
      <c r="A93">
        <v>93</v>
      </c>
      <c r="B93" t="s">
        <v>107</v>
      </c>
      <c r="C93">
        <v>782000</v>
      </c>
    </row>
    <row r="94" spans="1:3" x14ac:dyDescent="0.3">
      <c r="A94">
        <v>94</v>
      </c>
      <c r="B94" t="s">
        <v>108</v>
      </c>
      <c r="C94">
        <v>805000</v>
      </c>
    </row>
    <row r="95" spans="1:3" x14ac:dyDescent="0.3">
      <c r="A95">
        <v>95</v>
      </c>
      <c r="B95" t="s">
        <v>109</v>
      </c>
      <c r="C95">
        <v>827000</v>
      </c>
    </row>
    <row r="96" spans="1:3" x14ac:dyDescent="0.3">
      <c r="A96">
        <v>96</v>
      </c>
      <c r="B96" t="s">
        <v>110</v>
      </c>
      <c r="C96">
        <v>851000</v>
      </c>
    </row>
    <row r="97" spans="1:3" x14ac:dyDescent="0.3">
      <c r="A97">
        <v>97</v>
      </c>
      <c r="B97" t="s">
        <v>111</v>
      </c>
      <c r="C97">
        <v>873000</v>
      </c>
    </row>
    <row r="98" spans="1:3" x14ac:dyDescent="0.3">
      <c r="A98">
        <v>98</v>
      </c>
      <c r="B98" t="s">
        <v>60</v>
      </c>
      <c r="C98">
        <v>896000</v>
      </c>
    </row>
    <row r="99" spans="1:3" x14ac:dyDescent="0.3">
      <c r="A99">
        <v>99</v>
      </c>
      <c r="B99" t="s">
        <v>112</v>
      </c>
      <c r="C99">
        <v>921000</v>
      </c>
    </row>
    <row r="100" spans="1:3" x14ac:dyDescent="0.3">
      <c r="A100">
        <v>100</v>
      </c>
      <c r="B100" t="s">
        <v>113</v>
      </c>
      <c r="C100">
        <v>946000</v>
      </c>
    </row>
    <row r="101" spans="1:3" x14ac:dyDescent="0.3">
      <c r="A101">
        <v>101</v>
      </c>
      <c r="B101" t="s">
        <v>114</v>
      </c>
    </row>
    <row r="102" spans="1:3" x14ac:dyDescent="0.3">
      <c r="A102">
        <v>102</v>
      </c>
      <c r="B102" t="s">
        <v>115</v>
      </c>
    </row>
    <row r="103" spans="1:3" x14ac:dyDescent="0.3">
      <c r="A103">
        <v>103</v>
      </c>
      <c r="B103" t="s">
        <v>116</v>
      </c>
    </row>
    <row r="104" spans="1:3" x14ac:dyDescent="0.3">
      <c r="A104">
        <v>104</v>
      </c>
      <c r="B104" t="s">
        <v>117</v>
      </c>
    </row>
    <row r="105" spans="1:3" x14ac:dyDescent="0.3">
      <c r="A105">
        <v>105</v>
      </c>
      <c r="B105" t="s">
        <v>118</v>
      </c>
    </row>
    <row r="106" spans="1:3" x14ac:dyDescent="0.3">
      <c r="A106">
        <v>106</v>
      </c>
      <c r="B106" t="s">
        <v>31</v>
      </c>
    </row>
    <row r="107" spans="1:3" x14ac:dyDescent="0.3">
      <c r="A107">
        <v>107</v>
      </c>
      <c r="B107" t="s">
        <v>119</v>
      </c>
    </row>
    <row r="108" spans="1:3" x14ac:dyDescent="0.3">
      <c r="A108">
        <v>108</v>
      </c>
      <c r="B108" t="s">
        <v>120</v>
      </c>
    </row>
    <row r="109" spans="1:3" x14ac:dyDescent="0.3">
      <c r="A109">
        <v>109</v>
      </c>
      <c r="B109" t="s">
        <v>121</v>
      </c>
    </row>
    <row r="110" spans="1:3" x14ac:dyDescent="0.3">
      <c r="A110">
        <v>110</v>
      </c>
      <c r="B110" t="s">
        <v>122</v>
      </c>
    </row>
    <row r="111" spans="1:3" x14ac:dyDescent="0.3">
      <c r="A111">
        <v>111</v>
      </c>
      <c r="B111" t="s">
        <v>123</v>
      </c>
    </row>
    <row r="112" spans="1:3" x14ac:dyDescent="0.3">
      <c r="A112">
        <v>112</v>
      </c>
      <c r="B112" t="s">
        <v>124</v>
      </c>
    </row>
    <row r="113" spans="1:2" x14ac:dyDescent="0.3">
      <c r="A113">
        <v>113</v>
      </c>
      <c r="B113" t="s">
        <v>125</v>
      </c>
    </row>
    <row r="114" spans="1:2" x14ac:dyDescent="0.3">
      <c r="A114">
        <v>114</v>
      </c>
      <c r="B114" t="s">
        <v>126</v>
      </c>
    </row>
    <row r="115" spans="1:2" x14ac:dyDescent="0.3">
      <c r="A115">
        <v>115</v>
      </c>
      <c r="B115" t="s">
        <v>127</v>
      </c>
    </row>
    <row r="116" spans="1:2" x14ac:dyDescent="0.3">
      <c r="A116">
        <v>116</v>
      </c>
      <c r="B116" t="s">
        <v>128</v>
      </c>
    </row>
    <row r="117" spans="1:2" x14ac:dyDescent="0.3">
      <c r="A117">
        <v>117</v>
      </c>
      <c r="B117" t="s">
        <v>129</v>
      </c>
    </row>
    <row r="118" spans="1:2" x14ac:dyDescent="0.3">
      <c r="A118">
        <v>118</v>
      </c>
      <c r="B118" t="s">
        <v>130</v>
      </c>
    </row>
    <row r="119" spans="1:2" x14ac:dyDescent="0.3">
      <c r="A119">
        <v>119</v>
      </c>
      <c r="B119" t="s">
        <v>131</v>
      </c>
    </row>
    <row r="120" spans="1:2" x14ac:dyDescent="0.3">
      <c r="A120">
        <v>120</v>
      </c>
      <c r="B120" t="s">
        <v>132</v>
      </c>
    </row>
    <row r="121" spans="1:2" x14ac:dyDescent="0.3">
      <c r="A121">
        <v>121</v>
      </c>
      <c r="B121" t="s">
        <v>133</v>
      </c>
    </row>
    <row r="122" spans="1:2" x14ac:dyDescent="0.3">
      <c r="A122">
        <v>122</v>
      </c>
      <c r="B122" t="s">
        <v>42</v>
      </c>
    </row>
    <row r="123" spans="1:2" x14ac:dyDescent="0.3">
      <c r="A123">
        <v>123</v>
      </c>
      <c r="B123" t="s">
        <v>134</v>
      </c>
    </row>
    <row r="124" spans="1:2" x14ac:dyDescent="0.3">
      <c r="A124">
        <v>124</v>
      </c>
      <c r="B124" t="s">
        <v>135</v>
      </c>
    </row>
    <row r="125" spans="1:2" x14ac:dyDescent="0.3">
      <c r="A125">
        <v>125</v>
      </c>
      <c r="B125" t="s">
        <v>136</v>
      </c>
    </row>
    <row r="126" spans="1:2" x14ac:dyDescent="0.3">
      <c r="A126">
        <v>126</v>
      </c>
      <c r="B126" t="s">
        <v>137</v>
      </c>
    </row>
    <row r="127" spans="1:2" x14ac:dyDescent="0.3">
      <c r="A127">
        <v>127</v>
      </c>
      <c r="B127" t="s">
        <v>138</v>
      </c>
    </row>
    <row r="128" spans="1:2" x14ac:dyDescent="0.3">
      <c r="A128">
        <v>128</v>
      </c>
      <c r="B128" t="s">
        <v>139</v>
      </c>
    </row>
    <row r="129" spans="1:2" x14ac:dyDescent="0.3">
      <c r="A129">
        <v>129</v>
      </c>
      <c r="B129" t="s">
        <v>140</v>
      </c>
    </row>
    <row r="130" spans="1:2" x14ac:dyDescent="0.3">
      <c r="A130">
        <v>130</v>
      </c>
      <c r="B130" t="s">
        <v>141</v>
      </c>
    </row>
    <row r="131" spans="1:2" x14ac:dyDescent="0.3">
      <c r="A131">
        <v>131</v>
      </c>
      <c r="B131" t="s">
        <v>142</v>
      </c>
    </row>
    <row r="132" spans="1:2" x14ac:dyDescent="0.3">
      <c r="A132">
        <v>132</v>
      </c>
      <c r="B132" t="s">
        <v>143</v>
      </c>
    </row>
    <row r="133" spans="1:2" x14ac:dyDescent="0.3">
      <c r="A133">
        <v>133</v>
      </c>
      <c r="B133" t="s">
        <v>144</v>
      </c>
    </row>
    <row r="134" spans="1:2" x14ac:dyDescent="0.3">
      <c r="A134">
        <v>134</v>
      </c>
      <c r="B134" t="s">
        <v>145</v>
      </c>
    </row>
    <row r="135" spans="1:2" x14ac:dyDescent="0.3">
      <c r="A135">
        <v>135</v>
      </c>
      <c r="B135" t="s">
        <v>146</v>
      </c>
    </row>
    <row r="136" spans="1:2" x14ac:dyDescent="0.3">
      <c r="A136">
        <v>136</v>
      </c>
      <c r="B136" t="s">
        <v>147</v>
      </c>
    </row>
    <row r="137" spans="1:2" x14ac:dyDescent="0.3">
      <c r="A137">
        <v>137</v>
      </c>
      <c r="B137" t="s">
        <v>148</v>
      </c>
    </row>
    <row r="138" spans="1:2" x14ac:dyDescent="0.3">
      <c r="A138">
        <v>138</v>
      </c>
      <c r="B138" t="s">
        <v>149</v>
      </c>
    </row>
    <row r="139" spans="1:2" x14ac:dyDescent="0.3">
      <c r="A139">
        <v>139</v>
      </c>
      <c r="B139" t="s">
        <v>150</v>
      </c>
    </row>
    <row r="140" spans="1:2" x14ac:dyDescent="0.3">
      <c r="A140">
        <v>140</v>
      </c>
      <c r="B140" t="s">
        <v>151</v>
      </c>
    </row>
    <row r="141" spans="1:2" x14ac:dyDescent="0.3">
      <c r="A141">
        <v>141</v>
      </c>
      <c r="B141" t="s">
        <v>152</v>
      </c>
    </row>
    <row r="142" spans="1:2" x14ac:dyDescent="0.3">
      <c r="A142">
        <v>142</v>
      </c>
      <c r="B142" t="s">
        <v>153</v>
      </c>
    </row>
    <row r="143" spans="1:2" x14ac:dyDescent="0.3">
      <c r="A143">
        <v>143</v>
      </c>
      <c r="B143" t="s">
        <v>154</v>
      </c>
    </row>
    <row r="144" spans="1:2" x14ac:dyDescent="0.3">
      <c r="A144">
        <v>144</v>
      </c>
      <c r="B144" t="s">
        <v>155</v>
      </c>
    </row>
    <row r="145" spans="1:2" x14ac:dyDescent="0.3">
      <c r="A145">
        <v>145</v>
      </c>
      <c r="B145" t="s">
        <v>156</v>
      </c>
    </row>
    <row r="146" spans="1:2" x14ac:dyDescent="0.3">
      <c r="A146">
        <v>146</v>
      </c>
      <c r="B146" t="s">
        <v>157</v>
      </c>
    </row>
    <row r="147" spans="1:2" x14ac:dyDescent="0.3">
      <c r="A147">
        <v>147</v>
      </c>
      <c r="B147" t="s">
        <v>158</v>
      </c>
    </row>
    <row r="148" spans="1:2" x14ac:dyDescent="0.3">
      <c r="A148">
        <v>148</v>
      </c>
      <c r="B148" t="s">
        <v>159</v>
      </c>
    </row>
    <row r="149" spans="1:2" x14ac:dyDescent="0.3">
      <c r="A149">
        <v>149</v>
      </c>
      <c r="B149" t="s">
        <v>161</v>
      </c>
    </row>
    <row r="150" spans="1:2" x14ac:dyDescent="0.3">
      <c r="A150">
        <v>150</v>
      </c>
      <c r="B150" t="s">
        <v>160</v>
      </c>
    </row>
    <row r="151" spans="1:2" x14ac:dyDescent="0.3">
      <c r="A151">
        <v>151</v>
      </c>
      <c r="B151" t="s">
        <v>162</v>
      </c>
    </row>
    <row r="152" spans="1:2" x14ac:dyDescent="0.3">
      <c r="A152">
        <v>152</v>
      </c>
      <c r="B152" t="s">
        <v>163</v>
      </c>
    </row>
    <row r="153" spans="1:2" x14ac:dyDescent="0.3">
      <c r="A153">
        <v>153</v>
      </c>
      <c r="B153" t="s">
        <v>164</v>
      </c>
    </row>
    <row r="154" spans="1:2" x14ac:dyDescent="0.3">
      <c r="A154">
        <v>154</v>
      </c>
      <c r="B154" t="s">
        <v>165</v>
      </c>
    </row>
    <row r="155" spans="1:2" x14ac:dyDescent="0.3">
      <c r="A155">
        <v>155</v>
      </c>
      <c r="B155" t="s">
        <v>166</v>
      </c>
    </row>
    <row r="156" spans="1:2" x14ac:dyDescent="0.3">
      <c r="A156">
        <v>156</v>
      </c>
      <c r="B156" t="s">
        <v>167</v>
      </c>
    </row>
    <row r="157" spans="1:2" x14ac:dyDescent="0.3">
      <c r="A157">
        <v>157</v>
      </c>
      <c r="B157" t="s">
        <v>168</v>
      </c>
    </row>
    <row r="158" spans="1:2" x14ac:dyDescent="0.3">
      <c r="A158">
        <v>158</v>
      </c>
      <c r="B158" t="s">
        <v>169</v>
      </c>
    </row>
    <row r="159" spans="1:2" x14ac:dyDescent="0.3">
      <c r="A159">
        <v>159</v>
      </c>
      <c r="B159" t="s">
        <v>170</v>
      </c>
    </row>
    <row r="160" spans="1:2" x14ac:dyDescent="0.3">
      <c r="A160">
        <v>160</v>
      </c>
      <c r="B160" t="s">
        <v>171</v>
      </c>
    </row>
    <row r="161" spans="1:2" x14ac:dyDescent="0.3">
      <c r="A161">
        <v>161</v>
      </c>
      <c r="B161" t="s">
        <v>172</v>
      </c>
    </row>
    <row r="162" spans="1:2" x14ac:dyDescent="0.3">
      <c r="A162">
        <v>162</v>
      </c>
      <c r="B162" t="s">
        <v>173</v>
      </c>
    </row>
    <row r="163" spans="1:2" x14ac:dyDescent="0.3">
      <c r="A163">
        <v>163</v>
      </c>
      <c r="B163" t="s">
        <v>174</v>
      </c>
    </row>
    <row r="164" spans="1:2" x14ac:dyDescent="0.3">
      <c r="A164">
        <v>164</v>
      </c>
      <c r="B164" t="s">
        <v>175</v>
      </c>
    </row>
    <row r="165" spans="1:2" x14ac:dyDescent="0.3">
      <c r="A165">
        <v>165</v>
      </c>
      <c r="B165" t="s">
        <v>176</v>
      </c>
    </row>
    <row r="166" spans="1:2" x14ac:dyDescent="0.3">
      <c r="A166">
        <v>166</v>
      </c>
      <c r="B166" t="s">
        <v>177</v>
      </c>
    </row>
    <row r="167" spans="1:2" x14ac:dyDescent="0.3">
      <c r="A167">
        <v>167</v>
      </c>
      <c r="B167" t="s">
        <v>178</v>
      </c>
    </row>
    <row r="168" spans="1:2" x14ac:dyDescent="0.3">
      <c r="A168">
        <v>168</v>
      </c>
      <c r="B168" t="s">
        <v>179</v>
      </c>
    </row>
    <row r="169" spans="1:2" x14ac:dyDescent="0.3">
      <c r="A169">
        <v>169</v>
      </c>
      <c r="B169" t="s">
        <v>180</v>
      </c>
    </row>
    <row r="170" spans="1:2" x14ac:dyDescent="0.3">
      <c r="A170">
        <v>170</v>
      </c>
      <c r="B170" t="s">
        <v>181</v>
      </c>
    </row>
    <row r="171" spans="1:2" x14ac:dyDescent="0.3">
      <c r="A171">
        <v>171</v>
      </c>
      <c r="B171" t="s">
        <v>182</v>
      </c>
    </row>
    <row r="172" spans="1:2" x14ac:dyDescent="0.3">
      <c r="A172">
        <v>172</v>
      </c>
      <c r="B172" t="s">
        <v>183</v>
      </c>
    </row>
  </sheetData>
  <sheetProtection algorithmName="SHA-512" hashValue="D4/iGUptsW2b5eftvkypnwitEJyo86cYIXrUyltbvTAyYvsc74UdQJrLxCGlepAVHusV7VblIdZx1fmwfPfdkQ==" saltValue="IN+ue99WhsrGC5dgqoa/rQ==" spinCount="100000" sheet="1" objects="1" scenarios="1"/>
  <sortState ref="A2:C172">
    <sortCondition ref="C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topLeftCell="B1" zoomScale="130" zoomScaleNormal="130" workbookViewId="0">
      <selection activeCell="E3" sqref="E3"/>
    </sheetView>
  </sheetViews>
  <sheetFormatPr defaultRowHeight="14.4" x14ac:dyDescent="0.3"/>
  <cols>
    <col min="1" max="1" width="8.88671875" style="14"/>
    <col min="2" max="5" width="5.5546875" style="14" customWidth="1"/>
    <col min="6" max="6" width="4.44140625" style="14" customWidth="1"/>
    <col min="7" max="13" width="5.5546875" style="14" customWidth="1"/>
    <col min="14" max="14" width="7.21875" style="14" customWidth="1"/>
    <col min="15" max="15" width="5.5546875" style="14" customWidth="1"/>
    <col min="16" max="16" width="3.77734375" style="14" customWidth="1"/>
    <col min="17" max="17" width="6.6640625" style="14" customWidth="1"/>
    <col min="18" max="18" width="4.44140625" style="14" customWidth="1"/>
    <col min="19" max="19" width="4.33203125" style="14" customWidth="1"/>
    <col min="20" max="20" width="4.88671875" style="14" customWidth="1"/>
    <col min="21" max="21" width="4.5546875" style="14" customWidth="1"/>
    <col min="22" max="22" width="4.109375" style="14" customWidth="1"/>
    <col min="23" max="23" width="4.21875" style="14" customWidth="1"/>
    <col min="24" max="24" width="4.6640625" style="14" customWidth="1"/>
    <col min="25" max="25" width="4.44140625" style="14" customWidth="1"/>
    <col min="26" max="26" width="10.77734375" style="14" customWidth="1"/>
    <col min="27" max="16384" width="8.88671875" style="14"/>
  </cols>
  <sheetData>
    <row r="1" spans="2:27" ht="14.4" customHeight="1" x14ac:dyDescent="0.3">
      <c r="B1" s="70"/>
      <c r="C1" s="11"/>
      <c r="D1" s="11"/>
      <c r="E1" s="10" t="s">
        <v>186</v>
      </c>
      <c r="F1" s="10"/>
      <c r="G1" s="11"/>
      <c r="H1" s="11"/>
      <c r="I1" s="11"/>
      <c r="J1" s="10" t="s">
        <v>186</v>
      </c>
      <c r="K1" s="10"/>
      <c r="L1" s="11"/>
      <c r="M1" s="11"/>
      <c r="N1" s="156" t="s">
        <v>195</v>
      </c>
      <c r="O1" s="11"/>
      <c r="P1" s="11"/>
      <c r="Q1" s="11"/>
      <c r="R1" s="11"/>
      <c r="S1" s="11"/>
      <c r="T1" s="11"/>
      <c r="U1" s="11"/>
      <c r="V1" s="158" t="s">
        <v>196</v>
      </c>
      <c r="W1" s="11"/>
      <c r="X1" s="10" t="s">
        <v>193</v>
      </c>
      <c r="Y1" s="12"/>
      <c r="Z1" s="13"/>
    </row>
    <row r="2" spans="2:27" ht="15" thickBot="1" x14ac:dyDescent="0.35">
      <c r="B2" s="52" t="s">
        <v>17</v>
      </c>
      <c r="C2" s="16" t="s">
        <v>0</v>
      </c>
      <c r="D2" s="16" t="s">
        <v>185</v>
      </c>
      <c r="E2" s="17" t="s">
        <v>1</v>
      </c>
      <c r="F2" s="16"/>
      <c r="G2" s="16" t="s">
        <v>17</v>
      </c>
      <c r="H2" s="16" t="s">
        <v>0</v>
      </c>
      <c r="I2" s="16" t="s">
        <v>185</v>
      </c>
      <c r="J2" s="17" t="s">
        <v>1</v>
      </c>
      <c r="K2" s="16"/>
      <c r="L2" s="16" t="s">
        <v>24</v>
      </c>
      <c r="M2" s="16" t="s">
        <v>0</v>
      </c>
      <c r="N2" s="157"/>
      <c r="O2" s="16" t="s">
        <v>1</v>
      </c>
      <c r="P2" s="16"/>
      <c r="Q2" s="16" t="s">
        <v>194</v>
      </c>
      <c r="R2" s="16"/>
      <c r="S2" s="16" t="s">
        <v>0</v>
      </c>
      <c r="T2" s="16" t="s">
        <v>30</v>
      </c>
      <c r="U2" s="16" t="s">
        <v>1</v>
      </c>
      <c r="V2" s="159"/>
      <c r="W2" s="16" t="s">
        <v>0</v>
      </c>
      <c r="X2" s="16" t="s">
        <v>30</v>
      </c>
      <c r="Y2" s="18" t="s">
        <v>1</v>
      </c>
      <c r="Z2" s="13"/>
    </row>
    <row r="3" spans="2:27" ht="15" customHeight="1" thickBot="1" x14ac:dyDescent="0.35">
      <c r="B3" s="22">
        <f>INDEX(Лист1!$E$2:$E$506,E3)</f>
        <v>0.92500000000000004</v>
      </c>
      <c r="C3" s="19">
        <f>INDEX(Лист1!$A$2:$A$506,E3)</f>
        <v>3</v>
      </c>
      <c r="D3" s="20" t="str">
        <f>INDEX(Лист1!$B$2:$B$506,E3)</f>
        <v>Li</v>
      </c>
      <c r="E3" s="6">
        <v>7</v>
      </c>
      <c r="F3" s="21" t="s">
        <v>2</v>
      </c>
      <c r="G3" s="22">
        <f>INDEX(Лист1!$E$2:$E$506,J3)</f>
        <v>1</v>
      </c>
      <c r="H3" s="19">
        <f>INDEX(Лист1!$A$2:$A$506,J3)</f>
        <v>83</v>
      </c>
      <c r="I3" s="20" t="str">
        <f>INDEX(Лист1!$B$2:$B$506,J3)</f>
        <v>Bi</v>
      </c>
      <c r="J3" s="6">
        <v>209</v>
      </c>
      <c r="K3" s="71" t="s">
        <v>5</v>
      </c>
      <c r="L3" s="22">
        <f>MIN(G3,B3)</f>
        <v>0.92500000000000004</v>
      </c>
      <c r="M3" s="19">
        <f>H3+C3</f>
        <v>86</v>
      </c>
      <c r="N3" s="20" t="str">
        <f>INDEX(Лист2!$B$1:$B$172,M3)</f>
        <v>Rn</v>
      </c>
      <c r="O3" s="24">
        <f>E3+J3</f>
        <v>216</v>
      </c>
      <c r="P3" s="153" t="s">
        <v>191</v>
      </c>
      <c r="Q3" s="7">
        <v>0</v>
      </c>
      <c r="R3" s="7" t="s">
        <v>7</v>
      </c>
      <c r="S3" s="26">
        <f t="shared" ref="S3:S10" si="0">ROUND($M$3/($Q3+2^0.5), 0)</f>
        <v>61</v>
      </c>
      <c r="T3" s="27" t="str">
        <f>INDEX(Лист2!$B$1:$B$172,S3)</f>
        <v>Sm</v>
      </c>
      <c r="U3" s="28">
        <f t="shared" ref="U3:U10" si="1">ROUND($O$3/($Q3+2^0.5), 0)</f>
        <v>153</v>
      </c>
      <c r="V3" s="29">
        <f>S3-W3</f>
        <v>-2</v>
      </c>
      <c r="W3" s="30">
        <f>INDEX(Лист1!$A$2:$A$506,Y3)</f>
        <v>63</v>
      </c>
      <c r="X3" s="31" t="str">
        <f>INDEX(Лист1!$B$2:$B$506,Y3)</f>
        <v>Eu</v>
      </c>
      <c r="Y3" s="32">
        <f>U3</f>
        <v>153</v>
      </c>
      <c r="Z3" s="150" t="s">
        <v>200</v>
      </c>
      <c r="AA3" s="14">
        <f>Y3+Y5</f>
        <v>216</v>
      </c>
    </row>
    <row r="4" spans="2:27" ht="16.8" thickBot="1" x14ac:dyDescent="0.35">
      <c r="B4" s="51"/>
      <c r="C4" s="2"/>
      <c r="D4" s="2"/>
      <c r="H4" s="2"/>
      <c r="I4" s="2"/>
      <c r="J4" s="33" t="s">
        <v>197</v>
      </c>
      <c r="K4" s="34">
        <f>INDEX(Лист2!$C$1:$C$172,MIN(C3,H3))/1000</f>
        <v>0.20399999999999999</v>
      </c>
      <c r="L4" s="35" t="s">
        <v>192</v>
      </c>
      <c r="M4" s="2" t="s">
        <v>6</v>
      </c>
      <c r="N4" s="36">
        <f>M3*M3/O3</f>
        <v>34.24074074074074</v>
      </c>
      <c r="O4" s="16" t="s">
        <v>190</v>
      </c>
      <c r="P4" s="154"/>
      <c r="Q4" s="37">
        <v>1</v>
      </c>
      <c r="R4" s="37" t="s">
        <v>7</v>
      </c>
      <c r="S4" s="39">
        <f t="shared" si="0"/>
        <v>36</v>
      </c>
      <c r="T4" s="38" t="str">
        <f>INDEX(Лист2!$B$1:$B$172,S4)</f>
        <v>Kr</v>
      </c>
      <c r="U4" s="37">
        <f t="shared" si="1"/>
        <v>89</v>
      </c>
      <c r="V4" s="40">
        <f t="shared" ref="V4:V10" si="2">S4-W4</f>
        <v>-3</v>
      </c>
      <c r="W4" s="37">
        <f>INDEX(Лист1!$A$2:$A$506,Y4)</f>
        <v>39</v>
      </c>
      <c r="X4" s="38" t="str">
        <f>INDEX(Лист1!$B$2:$B$506,Y4)</f>
        <v>Y</v>
      </c>
      <c r="Y4" s="41">
        <f t="shared" ref="Y4:Y10" si="3">U4</f>
        <v>89</v>
      </c>
      <c r="Z4" s="150"/>
    </row>
    <row r="5" spans="2:27" ht="15.6" x14ac:dyDescent="0.3">
      <c r="B5" s="51"/>
      <c r="C5" s="2"/>
      <c r="D5" s="2"/>
      <c r="E5" s="2"/>
      <c r="F5" s="2"/>
      <c r="G5" s="2"/>
      <c r="H5" s="2"/>
      <c r="I5" s="2"/>
      <c r="J5" s="2"/>
      <c r="K5" s="2"/>
      <c r="L5" s="2"/>
      <c r="M5" s="2" t="s">
        <v>189</v>
      </c>
      <c r="N5" s="42">
        <f>0.98+0.015*O3^(2/3)</f>
        <v>1.52</v>
      </c>
      <c r="O5" s="2"/>
      <c r="P5" s="154"/>
      <c r="Q5" s="2">
        <v>2</v>
      </c>
      <c r="R5" s="2" t="s">
        <v>7</v>
      </c>
      <c r="S5" s="44">
        <f t="shared" si="0"/>
        <v>25</v>
      </c>
      <c r="T5" s="45" t="str">
        <f>INDEX(Лист2!$B$1:$B$172,S5)</f>
        <v>Mn</v>
      </c>
      <c r="U5" s="46">
        <f t="shared" si="1"/>
        <v>63</v>
      </c>
      <c r="V5" s="47">
        <f t="shared" si="2"/>
        <v>-4</v>
      </c>
      <c r="W5" s="48">
        <f>INDEX(Лист1!$A$2:$A$506,Y5)</f>
        <v>29</v>
      </c>
      <c r="X5" s="49" t="str">
        <f>INDEX(Лист1!$B$2:$B$506,Y5)</f>
        <v>Cu</v>
      </c>
      <c r="Y5" s="50">
        <f t="shared" si="3"/>
        <v>63</v>
      </c>
      <c r="Z5" s="150"/>
    </row>
    <row r="6" spans="2:27" ht="15.6" x14ac:dyDescent="0.3">
      <c r="B6" s="51"/>
      <c r="C6" s="2"/>
      <c r="D6" s="2"/>
      <c r="E6" s="2"/>
      <c r="F6" s="2"/>
      <c r="G6" s="2"/>
      <c r="H6" s="2"/>
      <c r="I6" s="2"/>
      <c r="J6" s="2"/>
      <c r="K6" s="2"/>
      <c r="L6" s="2"/>
      <c r="M6" s="2" t="s">
        <v>188</v>
      </c>
      <c r="N6" s="42">
        <f>(O3-M3)/M3</f>
        <v>1.5116279069767442</v>
      </c>
      <c r="O6" s="2"/>
      <c r="P6" s="154"/>
      <c r="Q6" s="37">
        <v>3</v>
      </c>
      <c r="R6" s="37" t="s">
        <v>7</v>
      </c>
      <c r="S6" s="39">
        <f t="shared" si="0"/>
        <v>19</v>
      </c>
      <c r="T6" s="38" t="str">
        <f>INDEX(Лист2!$B$1:$B$172,S6)</f>
        <v>K</v>
      </c>
      <c r="U6" s="37">
        <f t="shared" si="1"/>
        <v>49</v>
      </c>
      <c r="V6" s="40">
        <f t="shared" si="2"/>
        <v>-3</v>
      </c>
      <c r="W6" s="37">
        <f>INDEX(Лист1!$A$2:$A$506,Y6)</f>
        <v>22</v>
      </c>
      <c r="X6" s="38" t="str">
        <f>INDEX(Лист1!$B$2:$B$506,Y6)</f>
        <v>Ti</v>
      </c>
      <c r="Y6" s="41">
        <f t="shared" si="3"/>
        <v>49</v>
      </c>
      <c r="Z6" s="151" t="s">
        <v>199</v>
      </c>
    </row>
    <row r="7" spans="2:27" x14ac:dyDescent="0.3">
      <c r="B7" s="5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54"/>
      <c r="Q7" s="37">
        <v>4</v>
      </c>
      <c r="R7" s="37" t="s">
        <v>7</v>
      </c>
      <c r="S7" s="39">
        <f t="shared" si="0"/>
        <v>16</v>
      </c>
      <c r="T7" s="38" t="str">
        <f>INDEX(Лист2!$B$1:$B$172,S7)</f>
        <v>S</v>
      </c>
      <c r="U7" s="37">
        <f t="shared" si="1"/>
        <v>40</v>
      </c>
      <c r="V7" s="40">
        <f t="shared" si="2"/>
        <v>-4</v>
      </c>
      <c r="W7" s="37">
        <f>INDEX(Лист1!$A$2:$A$506,Y7)</f>
        <v>20</v>
      </c>
      <c r="X7" s="38" t="str">
        <f>INDEX(Лист1!$B$2:$B$506,Y7)</f>
        <v>Ca</v>
      </c>
      <c r="Y7" s="41">
        <f t="shared" si="3"/>
        <v>40</v>
      </c>
      <c r="Z7" s="151"/>
    </row>
    <row r="8" spans="2:27" x14ac:dyDescent="0.3">
      <c r="B8" s="5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54"/>
      <c r="Q8" s="37">
        <v>5</v>
      </c>
      <c r="R8" s="37" t="s">
        <v>7</v>
      </c>
      <c r="S8" s="39">
        <f t="shared" si="0"/>
        <v>13</v>
      </c>
      <c r="T8" s="38" t="str">
        <f>INDEX(Лист2!$B$1:$B$172,S8)</f>
        <v>Al</v>
      </c>
      <c r="U8" s="37">
        <f t="shared" si="1"/>
        <v>34</v>
      </c>
      <c r="V8" s="40">
        <f t="shared" si="2"/>
        <v>-3</v>
      </c>
      <c r="W8" s="37">
        <f>INDEX(Лист1!$A$2:$A$506,Y8)</f>
        <v>16</v>
      </c>
      <c r="X8" s="38" t="str">
        <f>INDEX(Лист1!$B$2:$B$506,Y8)</f>
        <v>S</v>
      </c>
      <c r="Y8" s="41">
        <f t="shared" si="3"/>
        <v>34</v>
      </c>
      <c r="Z8" s="151"/>
    </row>
    <row r="9" spans="2:27" x14ac:dyDescent="0.3">
      <c r="B9" s="5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54"/>
      <c r="Q9" s="37">
        <v>6</v>
      </c>
      <c r="R9" s="37" t="s">
        <v>7</v>
      </c>
      <c r="S9" s="39">
        <f t="shared" si="0"/>
        <v>12</v>
      </c>
      <c r="T9" s="38" t="str">
        <f>INDEX(Лист2!$B$1:$B$172,S9)</f>
        <v>Mg</v>
      </c>
      <c r="U9" s="37">
        <f t="shared" si="1"/>
        <v>29</v>
      </c>
      <c r="V9" s="40">
        <f t="shared" si="2"/>
        <v>-2</v>
      </c>
      <c r="W9" s="37">
        <f>INDEX(Лист1!$A$2:$A$506,Y9)</f>
        <v>14</v>
      </c>
      <c r="X9" s="38" t="str">
        <f>INDEX(Лист1!$B$2:$B$506,Y9)</f>
        <v>Si</v>
      </c>
      <c r="Y9" s="41">
        <f t="shared" si="3"/>
        <v>29</v>
      </c>
      <c r="Z9" s="151"/>
    </row>
    <row r="10" spans="2:27" ht="15" thickBot="1" x14ac:dyDescent="0.35">
      <c r="B10" s="52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55"/>
      <c r="Q10" s="53">
        <v>7</v>
      </c>
      <c r="R10" s="53" t="s">
        <v>7</v>
      </c>
      <c r="S10" s="55">
        <f t="shared" si="0"/>
        <v>10</v>
      </c>
      <c r="T10" s="54" t="str">
        <f>INDEX(Лист2!$B$1:$B$172,S10)</f>
        <v>Ne</v>
      </c>
      <c r="U10" s="53">
        <f t="shared" si="1"/>
        <v>26</v>
      </c>
      <c r="V10" s="56">
        <f t="shared" si="2"/>
        <v>-2</v>
      </c>
      <c r="W10" s="53">
        <f>INDEX(Лист1!$A$2:$A$506,Y10)</f>
        <v>12</v>
      </c>
      <c r="X10" s="54" t="str">
        <f>INDEX(Лист1!$B$2:$B$506,Y10)</f>
        <v>Mg</v>
      </c>
      <c r="Y10" s="57">
        <f t="shared" si="3"/>
        <v>26</v>
      </c>
      <c r="Z10" s="151"/>
    </row>
    <row r="11" spans="2:27" ht="15" thickBot="1" x14ac:dyDescent="0.35">
      <c r="Q11" s="58"/>
      <c r="R11" s="58"/>
      <c r="S11" s="58"/>
      <c r="T11" s="58"/>
      <c r="U11" s="58"/>
      <c r="Y11" s="59"/>
    </row>
    <row r="12" spans="2:27" x14ac:dyDescent="0.3">
      <c r="B12" s="70"/>
      <c r="C12" s="11"/>
      <c r="D12" s="11"/>
      <c r="E12" s="125"/>
      <c r="F12" s="125"/>
      <c r="G12" s="125"/>
      <c r="H12" s="125"/>
      <c r="I12" s="125"/>
      <c r="J12" s="125"/>
      <c r="K12" s="125"/>
      <c r="L12" s="11"/>
      <c r="M12" s="11"/>
      <c r="N12" s="156" t="s">
        <v>195</v>
      </c>
      <c r="O12" s="11"/>
      <c r="P12" s="11"/>
      <c r="Q12" s="11"/>
      <c r="R12" s="11"/>
      <c r="S12" s="11"/>
      <c r="T12" s="11"/>
      <c r="U12" s="11"/>
      <c r="V12" s="158" t="s">
        <v>196</v>
      </c>
      <c r="W12" s="11"/>
      <c r="X12" s="10" t="s">
        <v>193</v>
      </c>
      <c r="Y12" s="12"/>
      <c r="Z12" s="13"/>
    </row>
    <row r="13" spans="2:27" ht="15" thickBot="1" x14ac:dyDescent="0.35">
      <c r="B13" s="52" t="s">
        <v>17</v>
      </c>
      <c r="C13" s="2" t="s">
        <v>0</v>
      </c>
      <c r="D13" s="2" t="s">
        <v>185</v>
      </c>
      <c r="E13" s="73" t="s">
        <v>1</v>
      </c>
      <c r="F13" s="127"/>
      <c r="G13" s="127" t="s">
        <v>17</v>
      </c>
      <c r="H13" s="73" t="s">
        <v>0</v>
      </c>
      <c r="I13" s="73" t="s">
        <v>185</v>
      </c>
      <c r="J13" s="73" t="s">
        <v>1</v>
      </c>
      <c r="K13" s="127"/>
      <c r="L13" s="16" t="s">
        <v>24</v>
      </c>
      <c r="M13" s="16" t="s">
        <v>0</v>
      </c>
      <c r="N13" s="157"/>
      <c r="O13" s="16" t="s">
        <v>1</v>
      </c>
      <c r="P13" s="16"/>
      <c r="Q13" s="16" t="s">
        <v>194</v>
      </c>
      <c r="R13" s="16"/>
      <c r="S13" s="16" t="s">
        <v>0</v>
      </c>
      <c r="T13" s="16" t="s">
        <v>30</v>
      </c>
      <c r="U13" s="16" t="s">
        <v>1</v>
      </c>
      <c r="V13" s="159"/>
      <c r="W13" s="16" t="s">
        <v>0</v>
      </c>
      <c r="X13" s="16" t="s">
        <v>30</v>
      </c>
      <c r="Y13" s="18" t="s">
        <v>1</v>
      </c>
      <c r="Z13" s="13"/>
    </row>
    <row r="14" spans="2:27" ht="15" customHeight="1" thickBot="1" x14ac:dyDescent="0.35">
      <c r="B14" s="22">
        <f>INDEX(Лист1!$E$2:$E$506,E14)</f>
        <v>0.92500000000000004</v>
      </c>
      <c r="C14" s="19">
        <f>INDEX(Лист1!$A$2:$A$506,E14)</f>
        <v>3</v>
      </c>
      <c r="D14" s="20" t="str">
        <f>INDEX(Лист1!$B$2:$B$506,E14)</f>
        <v>Li</v>
      </c>
      <c r="E14" s="60">
        <f>E3</f>
        <v>7</v>
      </c>
      <c r="F14" s="118" t="s">
        <v>2</v>
      </c>
      <c r="G14" s="22">
        <f>INDEX(Лист1!$E$2:$E$506,J14)</f>
        <v>1</v>
      </c>
      <c r="H14" s="19">
        <f>INDEX(Лист1!$A$2:$A$506,J14)</f>
        <v>83</v>
      </c>
      <c r="I14" s="20" t="str">
        <f>INDEX(Лист1!$B$2:$B$506,J14)</f>
        <v>Bi</v>
      </c>
      <c r="J14" s="60">
        <f>J3</f>
        <v>209</v>
      </c>
      <c r="K14" s="63" t="s">
        <v>5</v>
      </c>
      <c r="L14" s="22">
        <f>MIN(G14,B14)</f>
        <v>0.92500000000000004</v>
      </c>
      <c r="M14" s="19">
        <f>H14+C14</f>
        <v>86</v>
      </c>
      <c r="N14" s="20" t="str">
        <f>INDEX(Лист2!$B$1:$B$172,M14)</f>
        <v>Rn</v>
      </c>
      <c r="O14" s="24">
        <f>J14+E14</f>
        <v>216</v>
      </c>
      <c r="P14" s="153" t="s">
        <v>198</v>
      </c>
      <c r="Q14" s="61">
        <v>1</v>
      </c>
      <c r="R14" s="7" t="s">
        <v>7</v>
      </c>
      <c r="S14" s="26">
        <f>ROUND($M$14/($Q14*3^0.5), 0)</f>
        <v>50</v>
      </c>
      <c r="T14" s="27" t="str">
        <f>INDEX(Лист2!$B$1:$B$172,S14)</f>
        <v>Sn</v>
      </c>
      <c r="U14" s="92">
        <f>ROUND($O$14/($Q14*3^0.5), 0)</f>
        <v>125</v>
      </c>
      <c r="V14" s="28">
        <f>S14-W14</f>
        <v>-2</v>
      </c>
      <c r="W14" s="89">
        <f>INDEX(Лист1!$A$2:$A$506,Y14)</f>
        <v>52</v>
      </c>
      <c r="X14" s="31" t="str">
        <f>INDEX(Лист1!$B$2:$B$506,Y14)</f>
        <v>Te</v>
      </c>
      <c r="Y14" s="32">
        <f>U14</f>
        <v>125</v>
      </c>
      <c r="Z14" s="152" t="s">
        <v>200</v>
      </c>
      <c r="AA14" s="14">
        <f>Y16+Y15+Y14</f>
        <v>216</v>
      </c>
    </row>
    <row r="15" spans="2:27" ht="16.8" thickBot="1" x14ac:dyDescent="0.35">
      <c r="B15" s="61"/>
      <c r="C15" s="2"/>
      <c r="D15" s="2"/>
      <c r="H15" s="2"/>
      <c r="I15" s="2"/>
      <c r="J15" s="119" t="s">
        <v>197</v>
      </c>
      <c r="K15" s="34">
        <f>INDEX(Лист2!$C$1:$C$172,MIN(C14,H14))/1000</f>
        <v>0.20399999999999999</v>
      </c>
      <c r="L15" s="35" t="s">
        <v>192</v>
      </c>
      <c r="M15" s="7" t="s">
        <v>6</v>
      </c>
      <c r="N15" s="62">
        <f>M14*M14/O14</f>
        <v>34.24074074074074</v>
      </c>
      <c r="O15" s="63" t="s">
        <v>190</v>
      </c>
      <c r="P15" s="154"/>
      <c r="Q15" s="51">
        <v>1.5</v>
      </c>
      <c r="R15" s="2" t="s">
        <v>7</v>
      </c>
      <c r="S15" s="44">
        <f>ROUND($M$14/($Q15*3^0.5), 0)</f>
        <v>33</v>
      </c>
      <c r="T15" s="45" t="str">
        <f>INDEX(Лист2!$B$1:$B$172,S15)</f>
        <v>As</v>
      </c>
      <c r="U15" s="93">
        <f>ROUND($O$14/($Q15*3^0.5), 0)</f>
        <v>83</v>
      </c>
      <c r="V15" s="46">
        <f t="shared" ref="V15:V16" si="4">S15-W15</f>
        <v>-3</v>
      </c>
      <c r="W15" s="90">
        <f>INDEX(Лист1!$A$2:$A$506,Y15)</f>
        <v>36</v>
      </c>
      <c r="X15" s="49" t="str">
        <f>INDEX(Лист1!$B$2:$B$506,Y15)</f>
        <v>Kr</v>
      </c>
      <c r="Y15" s="50">
        <f t="shared" ref="Y15" si="5">U15</f>
        <v>83</v>
      </c>
      <c r="Z15" s="152"/>
    </row>
    <row r="16" spans="2:27" ht="15.6" x14ac:dyDescent="0.3">
      <c r="B16" s="51"/>
      <c r="C16" s="2"/>
      <c r="D16" s="2"/>
      <c r="E16" s="2"/>
      <c r="F16" s="2"/>
      <c r="G16" s="2"/>
      <c r="H16" s="2"/>
      <c r="I16" s="2"/>
      <c r="J16" s="2"/>
      <c r="K16" s="2"/>
      <c r="L16" s="2"/>
      <c r="M16" s="2" t="s">
        <v>189</v>
      </c>
      <c r="N16" s="42">
        <f>0.98+0.015*O14^(2/3)</f>
        <v>1.52</v>
      </c>
      <c r="O16" s="64"/>
      <c r="P16" s="154"/>
      <c r="Q16" s="51" t="s">
        <v>59</v>
      </c>
      <c r="R16" s="2" t="s">
        <v>5</v>
      </c>
      <c r="S16" s="44">
        <f>M14-S14-S15</f>
        <v>3</v>
      </c>
      <c r="T16" s="45" t="str">
        <f>INDEX(Лист2!$B$1:$B$172,S16)</f>
        <v>Li</v>
      </c>
      <c r="U16" s="93">
        <f>O14-U14-U15</f>
        <v>8</v>
      </c>
      <c r="V16" s="46">
        <f t="shared" si="4"/>
        <v>-1</v>
      </c>
      <c r="W16" s="90">
        <f>INDEX(Лист1!$A$2:$A$506,Y16)</f>
        <v>4</v>
      </c>
      <c r="X16" s="49" t="str">
        <f>INDEX(Лист1!$B$2:$B$506,Y16)</f>
        <v>Be</v>
      </c>
      <c r="Y16" s="50">
        <f>U16</f>
        <v>8</v>
      </c>
      <c r="Z16" s="152"/>
    </row>
    <row r="17" spans="1:26" ht="16.2" thickBot="1" x14ac:dyDescent="0.35">
      <c r="B17" s="52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 t="s">
        <v>188</v>
      </c>
      <c r="N17" s="65">
        <f>(O14-M14)/M14</f>
        <v>1.5116279069767442</v>
      </c>
      <c r="O17" s="66"/>
      <c r="P17" s="155"/>
      <c r="Q17" s="52"/>
      <c r="R17" s="16"/>
      <c r="S17" s="95"/>
      <c r="T17" s="68"/>
      <c r="U17" s="69"/>
      <c r="V17" s="67"/>
      <c r="W17" s="95"/>
      <c r="X17" s="68"/>
      <c r="Y17" s="69"/>
      <c r="Z17" s="152"/>
    </row>
    <row r="18" spans="1:26" ht="15" thickBot="1" x14ac:dyDescent="0.3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72"/>
      <c r="Q18" s="144" t="s">
        <v>202</v>
      </c>
      <c r="R18" s="145"/>
      <c r="S18" s="145"/>
      <c r="T18" s="145"/>
      <c r="U18" s="145"/>
      <c r="V18" s="145"/>
      <c r="W18" s="145"/>
      <c r="X18" s="145"/>
      <c r="Y18" s="146"/>
    </row>
    <row r="19" spans="1:26" ht="16.2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72"/>
      <c r="Q19" s="120" t="s">
        <v>218</v>
      </c>
      <c r="R19" s="91"/>
      <c r="S19" s="91">
        <v>76</v>
      </c>
      <c r="T19" s="27" t="s">
        <v>97</v>
      </c>
      <c r="U19" s="91">
        <v>197</v>
      </c>
      <c r="V19" s="91" t="s">
        <v>205</v>
      </c>
      <c r="W19" s="91">
        <v>77</v>
      </c>
      <c r="X19" s="27" t="s">
        <v>98</v>
      </c>
      <c r="Y19" s="92">
        <v>197</v>
      </c>
      <c r="Z19" s="85">
        <v>1</v>
      </c>
    </row>
    <row r="20" spans="1:26" ht="16.2" x14ac:dyDescent="0.3">
      <c r="A20" s="7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72"/>
      <c r="Q20" s="97" t="s">
        <v>217</v>
      </c>
      <c r="R20" s="46"/>
      <c r="S20" s="46">
        <v>77</v>
      </c>
      <c r="T20" s="45" t="s">
        <v>98</v>
      </c>
      <c r="U20" s="46">
        <v>197</v>
      </c>
      <c r="V20" s="46" t="s">
        <v>205</v>
      </c>
      <c r="W20" s="46">
        <v>78</v>
      </c>
      <c r="X20" s="45" t="s">
        <v>25</v>
      </c>
      <c r="Y20" s="93">
        <v>197</v>
      </c>
      <c r="Z20" s="85">
        <v>1</v>
      </c>
    </row>
    <row r="21" spans="1:26" ht="16.2" x14ac:dyDescent="0.3">
      <c r="A21" s="75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72"/>
      <c r="Q21" s="97" t="s">
        <v>216</v>
      </c>
      <c r="R21" s="46"/>
      <c r="S21" s="46">
        <v>78</v>
      </c>
      <c r="T21" s="45" t="s">
        <v>25</v>
      </c>
      <c r="U21" s="46">
        <v>197</v>
      </c>
      <c r="V21" s="46" t="s">
        <v>205</v>
      </c>
      <c r="W21" s="83">
        <v>79</v>
      </c>
      <c r="X21" s="84" t="s">
        <v>27</v>
      </c>
      <c r="Y21" s="98">
        <v>197</v>
      </c>
      <c r="Z21" s="85">
        <v>1</v>
      </c>
    </row>
    <row r="22" spans="1:26" x14ac:dyDescent="0.3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97" t="s">
        <v>214</v>
      </c>
      <c r="R22" s="46"/>
      <c r="S22" s="82">
        <v>80</v>
      </c>
      <c r="T22" s="45" t="s">
        <v>8</v>
      </c>
      <c r="U22" s="46">
        <v>197</v>
      </c>
      <c r="V22" s="46" t="s">
        <v>215</v>
      </c>
      <c r="W22" s="83">
        <v>79</v>
      </c>
      <c r="X22" s="84" t="s">
        <v>27</v>
      </c>
      <c r="Y22" s="98">
        <v>197</v>
      </c>
      <c r="Z22" s="85">
        <v>1</v>
      </c>
    </row>
    <row r="23" spans="1:26" ht="16.2" x14ac:dyDescent="0.3">
      <c r="M23" s="75"/>
      <c r="N23" s="75"/>
      <c r="O23" s="75"/>
      <c r="P23" s="75"/>
      <c r="Q23" s="97" t="s">
        <v>213</v>
      </c>
      <c r="R23" s="46"/>
      <c r="S23" s="82">
        <v>81</v>
      </c>
      <c r="T23" s="45" t="s">
        <v>99</v>
      </c>
      <c r="U23" s="46">
        <v>197</v>
      </c>
      <c r="V23" s="46" t="s">
        <v>206</v>
      </c>
      <c r="W23" s="46">
        <v>80</v>
      </c>
      <c r="X23" s="45" t="s">
        <v>8</v>
      </c>
      <c r="Y23" s="93">
        <v>197</v>
      </c>
      <c r="Z23" s="85">
        <v>1</v>
      </c>
    </row>
    <row r="24" spans="1:26" ht="16.2" x14ac:dyDescent="0.3">
      <c r="Q24" s="97" t="s">
        <v>212</v>
      </c>
      <c r="R24" s="46"/>
      <c r="S24" s="82">
        <v>82</v>
      </c>
      <c r="T24" s="45" t="s">
        <v>4</v>
      </c>
      <c r="U24" s="46">
        <v>197</v>
      </c>
      <c r="V24" s="46" t="s">
        <v>206</v>
      </c>
      <c r="W24" s="46">
        <v>81</v>
      </c>
      <c r="X24" s="45" t="s">
        <v>99</v>
      </c>
      <c r="Y24" s="93">
        <v>197</v>
      </c>
      <c r="Z24" s="85">
        <v>1</v>
      </c>
    </row>
    <row r="25" spans="1:26" ht="16.2" x14ac:dyDescent="0.3">
      <c r="Q25" s="99" t="s">
        <v>211</v>
      </c>
      <c r="R25" s="100"/>
      <c r="S25" s="82">
        <v>83</v>
      </c>
      <c r="T25" s="45" t="s">
        <v>100</v>
      </c>
      <c r="U25" s="82">
        <v>197</v>
      </c>
      <c r="V25" s="46" t="s">
        <v>206</v>
      </c>
      <c r="W25" s="46">
        <v>82</v>
      </c>
      <c r="X25" s="45" t="s">
        <v>4</v>
      </c>
      <c r="Y25" s="93">
        <v>197</v>
      </c>
      <c r="Z25" s="85">
        <v>1</v>
      </c>
    </row>
    <row r="26" spans="1:26" ht="16.2" x14ac:dyDescent="0.3">
      <c r="Q26" s="99" t="s">
        <v>210</v>
      </c>
      <c r="R26" s="100"/>
      <c r="S26" s="103">
        <v>84</v>
      </c>
      <c r="T26" s="49" t="s">
        <v>101</v>
      </c>
      <c r="U26" s="103">
        <v>197</v>
      </c>
      <c r="V26" s="48" t="s">
        <v>206</v>
      </c>
      <c r="W26" s="104">
        <v>83</v>
      </c>
      <c r="X26" s="105" t="s">
        <v>100</v>
      </c>
      <c r="Y26" s="106">
        <v>197</v>
      </c>
      <c r="Z26" s="14" t="s">
        <v>223</v>
      </c>
    </row>
    <row r="27" spans="1:26" x14ac:dyDescent="0.3">
      <c r="Q27" s="99" t="s">
        <v>209</v>
      </c>
      <c r="R27" s="100"/>
      <c r="S27" s="82">
        <f>S25+2</f>
        <v>85</v>
      </c>
      <c r="T27" s="45" t="s">
        <v>102</v>
      </c>
      <c r="U27" s="82">
        <f>U25+4</f>
        <v>201</v>
      </c>
      <c r="V27" s="82" t="s">
        <v>204</v>
      </c>
      <c r="W27" s="107">
        <v>83</v>
      </c>
      <c r="X27" s="108" t="s">
        <v>100</v>
      </c>
      <c r="Y27" s="109">
        <v>197</v>
      </c>
      <c r="Z27" s="14" t="s">
        <v>224</v>
      </c>
    </row>
    <row r="28" spans="1:26" x14ac:dyDescent="0.3">
      <c r="Q28" s="99" t="s">
        <v>208</v>
      </c>
      <c r="R28" s="100"/>
      <c r="S28" s="103">
        <v>86</v>
      </c>
      <c r="T28" s="49" t="s">
        <v>44</v>
      </c>
      <c r="U28" s="103">
        <v>201</v>
      </c>
      <c r="V28" s="103" t="s">
        <v>204</v>
      </c>
      <c r="W28" s="110">
        <v>84</v>
      </c>
      <c r="X28" s="49" t="s">
        <v>101</v>
      </c>
      <c r="Y28" s="50">
        <v>197</v>
      </c>
      <c r="Z28" s="14" t="s">
        <v>225</v>
      </c>
    </row>
    <row r="29" spans="1:26" x14ac:dyDescent="0.3">
      <c r="Q29" s="99" t="s">
        <v>207</v>
      </c>
      <c r="R29" s="100"/>
      <c r="S29" s="82">
        <f>S27+2</f>
        <v>87</v>
      </c>
      <c r="T29" s="45" t="s">
        <v>103</v>
      </c>
      <c r="U29" s="82">
        <f>U27+4</f>
        <v>205</v>
      </c>
      <c r="V29" s="82" t="s">
        <v>204</v>
      </c>
      <c r="W29" s="46">
        <f>W27+2</f>
        <v>85</v>
      </c>
      <c r="X29" s="45" t="s">
        <v>102</v>
      </c>
      <c r="Y29" s="93">
        <f>Y27+4</f>
        <v>201</v>
      </c>
      <c r="Z29" s="85">
        <v>1</v>
      </c>
    </row>
    <row r="30" spans="1:26" x14ac:dyDescent="0.3">
      <c r="Q30" s="99" t="s">
        <v>220</v>
      </c>
      <c r="R30" s="100"/>
      <c r="S30" s="103">
        <v>88</v>
      </c>
      <c r="T30" s="49" t="s">
        <v>104</v>
      </c>
      <c r="U30" s="103">
        <v>205</v>
      </c>
      <c r="V30" s="103" t="s">
        <v>204</v>
      </c>
      <c r="W30" s="103">
        <v>86</v>
      </c>
      <c r="X30" s="49" t="s">
        <v>44</v>
      </c>
      <c r="Y30" s="111">
        <v>201</v>
      </c>
      <c r="Z30" s="85">
        <v>1</v>
      </c>
    </row>
    <row r="31" spans="1:26" x14ac:dyDescent="0.3">
      <c r="Q31" s="99" t="s">
        <v>219</v>
      </c>
      <c r="R31" s="100"/>
      <c r="S31" s="82">
        <f>S29+2</f>
        <v>89</v>
      </c>
      <c r="T31" s="45" t="s">
        <v>47</v>
      </c>
      <c r="U31" s="82">
        <f>U29+4</f>
        <v>209</v>
      </c>
      <c r="V31" s="82" t="s">
        <v>204</v>
      </c>
      <c r="W31" s="82">
        <f>W29+2</f>
        <v>87</v>
      </c>
      <c r="X31" s="45" t="s">
        <v>103</v>
      </c>
      <c r="Y31" s="112">
        <f>Y29+4</f>
        <v>205</v>
      </c>
      <c r="Z31" s="85">
        <v>1</v>
      </c>
    </row>
    <row r="32" spans="1:26" x14ac:dyDescent="0.3">
      <c r="Q32" s="99" t="s">
        <v>221</v>
      </c>
      <c r="R32" s="100"/>
      <c r="S32" s="103">
        <v>90</v>
      </c>
      <c r="T32" s="49" t="s">
        <v>105</v>
      </c>
      <c r="U32" s="103">
        <v>209</v>
      </c>
      <c r="V32" s="103" t="s">
        <v>204</v>
      </c>
      <c r="W32" s="103">
        <v>88</v>
      </c>
      <c r="X32" s="49" t="s">
        <v>104</v>
      </c>
      <c r="Y32" s="111">
        <v>205</v>
      </c>
      <c r="Z32" s="85">
        <v>1</v>
      </c>
    </row>
    <row r="33" spans="17:26" x14ac:dyDescent="0.3">
      <c r="Q33" s="99" t="s">
        <v>221</v>
      </c>
      <c r="R33" s="100"/>
      <c r="S33" s="82">
        <f>S31+2</f>
        <v>91</v>
      </c>
      <c r="T33" s="45" t="s">
        <v>106</v>
      </c>
      <c r="U33" s="82">
        <f>U31+4</f>
        <v>213</v>
      </c>
      <c r="V33" s="82" t="s">
        <v>204</v>
      </c>
      <c r="W33" s="82">
        <f>W31+2</f>
        <v>89</v>
      </c>
      <c r="X33" s="45" t="s">
        <v>47</v>
      </c>
      <c r="Y33" s="112">
        <f>Y31+4</f>
        <v>209</v>
      </c>
      <c r="Z33" s="85">
        <v>1</v>
      </c>
    </row>
    <row r="34" spans="17:26" x14ac:dyDescent="0.3">
      <c r="Q34" s="99" t="s">
        <v>222</v>
      </c>
      <c r="R34" s="100"/>
      <c r="S34" s="103">
        <v>92</v>
      </c>
      <c r="T34" s="49" t="s">
        <v>54</v>
      </c>
      <c r="U34" s="103">
        <v>213</v>
      </c>
      <c r="V34" s="103" t="s">
        <v>204</v>
      </c>
      <c r="W34" s="103">
        <v>90</v>
      </c>
      <c r="X34" s="49" t="s">
        <v>105</v>
      </c>
      <c r="Y34" s="111">
        <v>209</v>
      </c>
      <c r="Z34" s="85">
        <v>1</v>
      </c>
    </row>
    <row r="35" spans="17:26" x14ac:dyDescent="0.3">
      <c r="Q35" s="99" t="s">
        <v>222</v>
      </c>
      <c r="R35" s="100"/>
      <c r="S35" s="82">
        <f>S33+2</f>
        <v>93</v>
      </c>
      <c r="T35" s="45" t="s">
        <v>107</v>
      </c>
      <c r="U35" s="82">
        <f>U33+4</f>
        <v>217</v>
      </c>
      <c r="V35" s="82" t="s">
        <v>204</v>
      </c>
      <c r="W35" s="82">
        <f>W33+2</f>
        <v>91</v>
      </c>
      <c r="X35" s="45" t="s">
        <v>106</v>
      </c>
      <c r="Y35" s="112">
        <f>Y33+4</f>
        <v>213</v>
      </c>
      <c r="Z35" s="85">
        <v>1</v>
      </c>
    </row>
    <row r="36" spans="17:26" x14ac:dyDescent="0.3">
      <c r="Q36" s="99" t="s">
        <v>222</v>
      </c>
      <c r="R36" s="100"/>
      <c r="S36" s="103">
        <v>94</v>
      </c>
      <c r="T36" s="49" t="s">
        <v>108</v>
      </c>
      <c r="U36" s="103">
        <v>217</v>
      </c>
      <c r="V36" s="103" t="s">
        <v>204</v>
      </c>
      <c r="W36" s="103">
        <v>92</v>
      </c>
      <c r="X36" s="49" t="s">
        <v>54</v>
      </c>
      <c r="Y36" s="111">
        <v>213</v>
      </c>
      <c r="Z36" s="85">
        <v>1</v>
      </c>
    </row>
    <row r="37" spans="17:26" x14ac:dyDescent="0.3">
      <c r="Q37" s="99" t="s">
        <v>222</v>
      </c>
      <c r="R37" s="100"/>
      <c r="S37" s="82">
        <f>S35+2</f>
        <v>95</v>
      </c>
      <c r="T37" s="45" t="s">
        <v>109</v>
      </c>
      <c r="U37" s="82">
        <f>U35+4</f>
        <v>221</v>
      </c>
      <c r="V37" s="82" t="s">
        <v>204</v>
      </c>
      <c r="W37" s="82">
        <f>W35+2</f>
        <v>93</v>
      </c>
      <c r="X37" s="45" t="s">
        <v>107</v>
      </c>
      <c r="Y37" s="112">
        <f>Y35+4</f>
        <v>217</v>
      </c>
      <c r="Z37" s="85">
        <v>1</v>
      </c>
    </row>
    <row r="38" spans="17:26" x14ac:dyDescent="0.3">
      <c r="Q38" s="99" t="s">
        <v>222</v>
      </c>
      <c r="R38" s="100"/>
      <c r="S38" s="103">
        <v>96</v>
      </c>
      <c r="T38" s="49" t="s">
        <v>110</v>
      </c>
      <c r="U38" s="103">
        <v>221</v>
      </c>
      <c r="V38" s="103" t="s">
        <v>204</v>
      </c>
      <c r="W38" s="103">
        <v>94</v>
      </c>
      <c r="X38" s="49" t="s">
        <v>108</v>
      </c>
      <c r="Y38" s="111">
        <v>217</v>
      </c>
      <c r="Z38" s="85">
        <v>1</v>
      </c>
    </row>
    <row r="39" spans="17:26" x14ac:dyDescent="0.3">
      <c r="Q39" s="99" t="s">
        <v>222</v>
      </c>
      <c r="R39" s="100"/>
      <c r="S39" s="82">
        <f>S37+2</f>
        <v>97</v>
      </c>
      <c r="T39" s="45" t="s">
        <v>111</v>
      </c>
      <c r="U39" s="82">
        <f>U37+4</f>
        <v>225</v>
      </c>
      <c r="V39" s="82" t="s">
        <v>204</v>
      </c>
      <c r="W39" s="82">
        <f>W37+2</f>
        <v>95</v>
      </c>
      <c r="X39" s="45" t="s">
        <v>109</v>
      </c>
      <c r="Y39" s="112">
        <f>Y37+4</f>
        <v>221</v>
      </c>
      <c r="Z39" s="85">
        <v>1</v>
      </c>
    </row>
    <row r="40" spans="17:26" x14ac:dyDescent="0.3">
      <c r="Q40" s="99" t="s">
        <v>222</v>
      </c>
      <c r="R40" s="100"/>
      <c r="S40" s="103">
        <v>98</v>
      </c>
      <c r="T40" s="49" t="s">
        <v>60</v>
      </c>
      <c r="U40" s="103">
        <v>225</v>
      </c>
      <c r="V40" s="103" t="s">
        <v>204</v>
      </c>
      <c r="W40" s="103">
        <v>96</v>
      </c>
      <c r="X40" s="49" t="s">
        <v>110</v>
      </c>
      <c r="Y40" s="111">
        <v>221</v>
      </c>
      <c r="Z40" s="85">
        <v>1</v>
      </c>
    </row>
    <row r="41" spans="17:26" x14ac:dyDescent="0.3">
      <c r="Q41" s="99" t="s">
        <v>222</v>
      </c>
      <c r="R41" s="100"/>
      <c r="S41" s="82">
        <f>S39+2</f>
        <v>99</v>
      </c>
      <c r="T41" s="45" t="s">
        <v>112</v>
      </c>
      <c r="U41" s="82">
        <f>U39+4</f>
        <v>229</v>
      </c>
      <c r="V41" s="82" t="s">
        <v>204</v>
      </c>
      <c r="W41" s="82">
        <f>W39+2</f>
        <v>97</v>
      </c>
      <c r="X41" s="45" t="s">
        <v>111</v>
      </c>
      <c r="Y41" s="112">
        <f>Y39+4</f>
        <v>225</v>
      </c>
      <c r="Z41" s="85">
        <v>1</v>
      </c>
    </row>
    <row r="42" spans="17:26" x14ac:dyDescent="0.3">
      <c r="Q42" s="99" t="s">
        <v>222</v>
      </c>
      <c r="R42" s="100"/>
      <c r="S42" s="103">
        <v>100</v>
      </c>
      <c r="T42" s="49" t="s">
        <v>113</v>
      </c>
      <c r="U42" s="103">
        <v>229</v>
      </c>
      <c r="V42" s="103" t="s">
        <v>204</v>
      </c>
      <c r="W42" s="103">
        <v>98</v>
      </c>
      <c r="X42" s="49" t="s">
        <v>60</v>
      </c>
      <c r="Y42" s="111">
        <v>225</v>
      </c>
      <c r="Z42" s="85">
        <v>1</v>
      </c>
    </row>
    <row r="43" spans="17:26" x14ac:dyDescent="0.3">
      <c r="Q43" s="99" t="s">
        <v>222</v>
      </c>
      <c r="R43" s="100"/>
      <c r="S43" s="82">
        <f>S41+2</f>
        <v>101</v>
      </c>
      <c r="T43" s="45" t="s">
        <v>114</v>
      </c>
      <c r="U43" s="82">
        <f>U41+4</f>
        <v>233</v>
      </c>
      <c r="V43" s="82" t="s">
        <v>204</v>
      </c>
      <c r="W43" s="82">
        <f>W41+2</f>
        <v>99</v>
      </c>
      <c r="X43" s="45" t="s">
        <v>112</v>
      </c>
      <c r="Y43" s="112">
        <f>Y41+4</f>
        <v>229</v>
      </c>
      <c r="Z43" s="85">
        <v>1</v>
      </c>
    </row>
    <row r="44" spans="17:26" ht="15" thickBot="1" x14ac:dyDescent="0.35">
      <c r="Q44" s="121" t="s">
        <v>222</v>
      </c>
      <c r="R44" s="122"/>
      <c r="S44" s="115">
        <v>102</v>
      </c>
      <c r="T44" s="116" t="s">
        <v>115</v>
      </c>
      <c r="U44" s="115">
        <v>233</v>
      </c>
      <c r="V44" s="115" t="s">
        <v>204</v>
      </c>
      <c r="W44" s="115">
        <v>100</v>
      </c>
      <c r="X44" s="116" t="s">
        <v>113</v>
      </c>
      <c r="Y44" s="117">
        <v>229</v>
      </c>
      <c r="Z44" s="85">
        <v>1</v>
      </c>
    </row>
    <row r="45" spans="17:26" ht="15" thickBot="1" x14ac:dyDescent="0.35">
      <c r="Q45" s="147" t="s">
        <v>203</v>
      </c>
      <c r="R45" s="148"/>
      <c r="S45" s="148"/>
      <c r="T45" s="148"/>
      <c r="U45" s="148"/>
      <c r="V45" s="148"/>
      <c r="W45" s="148"/>
      <c r="X45" s="148"/>
      <c r="Y45" s="149"/>
    </row>
  </sheetData>
  <sheetProtection algorithmName="SHA-512" hashValue="HrwsRmy2MTjzXVyJaSAwAjtbQTgiDAgwyrcViC3K88NsaUK3DSta4fDae66JoFtAnaBIYBQGBydyXupRso+Z4g==" saltValue="MB/sVeQDS1SQ/bv8d4/fmA==" spinCount="100000" sheet="1" objects="1" scenarios="1" selectLockedCells="1"/>
  <mergeCells count="11">
    <mergeCell ref="P14:P17"/>
    <mergeCell ref="P3:P10"/>
    <mergeCell ref="N1:N2"/>
    <mergeCell ref="V1:V2"/>
    <mergeCell ref="N12:N13"/>
    <mergeCell ref="V12:V13"/>
    <mergeCell ref="Q18:Y18"/>
    <mergeCell ref="Q45:Y45"/>
    <mergeCell ref="Z3:Z5"/>
    <mergeCell ref="Z6:Z10"/>
    <mergeCell ref="Z14:Z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5"/>
  <sheetViews>
    <sheetView tabSelected="1" zoomScale="130" zoomScaleNormal="130" workbookViewId="0">
      <selection activeCell="J5" sqref="J5"/>
    </sheetView>
  </sheetViews>
  <sheetFormatPr defaultRowHeight="14.4" x14ac:dyDescent="0.3"/>
  <cols>
    <col min="1" max="1" width="8.88671875" style="14"/>
    <col min="2" max="2" width="5.5546875" style="14" customWidth="1"/>
    <col min="3" max="3" width="4.33203125" style="14" customWidth="1"/>
    <col min="4" max="4" width="5.5546875" style="14" customWidth="1"/>
    <col min="5" max="5" width="4.6640625" style="14" customWidth="1"/>
    <col min="6" max="6" width="4.44140625" style="14" customWidth="1"/>
    <col min="7" max="7" width="4.6640625" style="14" customWidth="1"/>
    <col min="8" max="8" width="4.5546875" style="14" customWidth="1"/>
    <col min="9" max="9" width="5.5546875" style="14" customWidth="1"/>
    <col min="10" max="10" width="4.88671875" style="14" customWidth="1"/>
    <col min="11" max="13" width="5.5546875" style="14" customWidth="1"/>
    <col min="14" max="14" width="7.21875" style="14" customWidth="1"/>
    <col min="15" max="15" width="5.5546875" style="14" customWidth="1"/>
    <col min="16" max="16" width="3.77734375" style="14" customWidth="1"/>
    <col min="17" max="17" width="6.5546875" style="14" customWidth="1"/>
    <col min="18" max="18" width="4.5546875" style="14" customWidth="1"/>
    <col min="19" max="19" width="4.33203125" style="14" customWidth="1"/>
    <col min="20" max="20" width="4.88671875" style="14" customWidth="1"/>
    <col min="21" max="21" width="4.44140625" style="14" customWidth="1"/>
    <col min="22" max="22" width="4.109375" style="14" customWidth="1"/>
    <col min="23" max="23" width="4.21875" style="14" customWidth="1"/>
    <col min="24" max="24" width="4.77734375" style="14" customWidth="1"/>
    <col min="25" max="25" width="4.5546875" style="14" customWidth="1"/>
    <col min="26" max="26" width="11" style="14" customWidth="1"/>
    <col min="27" max="16384" width="8.88671875" style="14"/>
  </cols>
  <sheetData>
    <row r="1" spans="2:27" x14ac:dyDescent="0.3">
      <c r="B1" s="9" t="s">
        <v>186</v>
      </c>
      <c r="C1" s="10"/>
      <c r="D1" s="11"/>
      <c r="E1" s="10" t="s">
        <v>186</v>
      </c>
      <c r="F1" s="10"/>
      <c r="G1" s="10"/>
      <c r="H1" s="11"/>
      <c r="I1" s="11"/>
      <c r="J1" s="10" t="s">
        <v>186</v>
      </c>
      <c r="K1" s="10"/>
      <c r="L1" s="11"/>
      <c r="M1" s="11"/>
      <c r="N1" s="156" t="s">
        <v>195</v>
      </c>
      <c r="O1" s="11"/>
      <c r="P1" s="11"/>
      <c r="Q1" s="11"/>
      <c r="R1" s="11"/>
      <c r="S1" s="11"/>
      <c r="T1" s="11"/>
      <c r="U1" s="11"/>
      <c r="V1" s="158" t="s">
        <v>196</v>
      </c>
      <c r="W1" s="11"/>
      <c r="X1" s="10" t="s">
        <v>193</v>
      </c>
      <c r="Y1" s="12"/>
      <c r="Z1" s="13"/>
    </row>
    <row r="2" spans="2:27" ht="15" thickBot="1" x14ac:dyDescent="0.35">
      <c r="B2" s="15" t="s">
        <v>201</v>
      </c>
      <c r="C2" s="16" t="s">
        <v>0</v>
      </c>
      <c r="D2" s="16" t="s">
        <v>185</v>
      </c>
      <c r="E2" s="17" t="s">
        <v>1</v>
      </c>
      <c r="F2" s="16"/>
      <c r="G2" s="17" t="s">
        <v>201</v>
      </c>
      <c r="H2" s="16" t="s">
        <v>0</v>
      </c>
      <c r="I2" s="16" t="s">
        <v>185</v>
      </c>
      <c r="J2" s="17" t="s">
        <v>1</v>
      </c>
      <c r="K2" s="16"/>
      <c r="L2" s="16" t="s">
        <v>24</v>
      </c>
      <c r="M2" s="16" t="s">
        <v>0</v>
      </c>
      <c r="N2" s="157"/>
      <c r="O2" s="16" t="s">
        <v>1</v>
      </c>
      <c r="P2" s="16"/>
      <c r="Q2" s="16" t="s">
        <v>194</v>
      </c>
      <c r="R2" s="16"/>
      <c r="S2" s="16" t="s">
        <v>0</v>
      </c>
      <c r="T2" s="16" t="s">
        <v>30</v>
      </c>
      <c r="U2" s="16" t="s">
        <v>1</v>
      </c>
      <c r="V2" s="159"/>
      <c r="W2" s="16" t="s">
        <v>0</v>
      </c>
      <c r="X2" s="16" t="s">
        <v>30</v>
      </c>
      <c r="Y2" s="18" t="s">
        <v>1</v>
      </c>
      <c r="Z2" s="13"/>
    </row>
    <row r="3" spans="2:27" ht="15" thickBot="1" x14ac:dyDescent="0.35">
      <c r="B3" s="8">
        <v>1</v>
      </c>
      <c r="C3" s="19">
        <f>(B4*C4+B5*C5+B6*C6)*B3</f>
        <v>29</v>
      </c>
      <c r="D3" s="20" t="str">
        <f>INDEX(Лист2!$B$1:$B$172,C3)</f>
        <v>Cu</v>
      </c>
      <c r="E3" s="60">
        <f>(B4*E4+B5*E5+B6*E6)*B3</f>
        <v>63</v>
      </c>
      <c r="F3" s="123" t="s">
        <v>2</v>
      </c>
      <c r="G3" s="8">
        <v>1</v>
      </c>
      <c r="H3" s="19">
        <f>(G4*H4+G5*H5+G6*H6)*G3</f>
        <v>56</v>
      </c>
      <c r="I3" s="20" t="str">
        <f>INDEX(Лист2!$B$1:$B$172,H3)</f>
        <v>Ba</v>
      </c>
      <c r="J3" s="60">
        <f>(G4*J4+G5*J5+G6*J6)*G3</f>
        <v>138</v>
      </c>
      <c r="K3" s="23" t="s">
        <v>5</v>
      </c>
      <c r="L3" s="22">
        <f>MIN(G3,B3)</f>
        <v>1</v>
      </c>
      <c r="M3" s="19">
        <f>H3+C3</f>
        <v>85</v>
      </c>
      <c r="N3" s="20" t="str">
        <f>INDEX(Лист2!$B$1:$B$172,M3)</f>
        <v>At</v>
      </c>
      <c r="O3" s="24">
        <f>E3+J3</f>
        <v>201</v>
      </c>
      <c r="P3" s="153" t="s">
        <v>191</v>
      </c>
      <c r="Q3" s="7">
        <v>0</v>
      </c>
      <c r="R3" s="25" t="s">
        <v>7</v>
      </c>
      <c r="S3" s="26">
        <f t="shared" ref="S3:S10" si="0">ROUND($M$3/($Q3+2^0.5), 0)</f>
        <v>60</v>
      </c>
      <c r="T3" s="27" t="str">
        <f>INDEX(Лист2!$B$1:$B$172,S3)</f>
        <v>Nd</v>
      </c>
      <c r="U3" s="28">
        <f t="shared" ref="U3:U10" si="1">ROUND($O$3/($Q3+2^0.5), 0)</f>
        <v>142</v>
      </c>
      <c r="V3" s="29">
        <f>S3-W3</f>
        <v>0</v>
      </c>
      <c r="W3" s="30">
        <f>INDEX(Лист1!$A$2:$A$506,Y3)</f>
        <v>60</v>
      </c>
      <c r="X3" s="31" t="str">
        <f>INDEX(Лист1!$B$2:$B$506,Y3)</f>
        <v>Nd</v>
      </c>
      <c r="Y3" s="32">
        <f>U3</f>
        <v>142</v>
      </c>
      <c r="Z3" s="150" t="s">
        <v>200</v>
      </c>
      <c r="AA3" s="14">
        <f>Y3+Y5</f>
        <v>201</v>
      </c>
    </row>
    <row r="4" spans="2:27" ht="16.8" thickBot="1" x14ac:dyDescent="0.35">
      <c r="B4" s="76">
        <v>0</v>
      </c>
      <c r="C4" s="19">
        <f>INDEX(Лист1!$A$2:$A$506,E4)</f>
        <v>1</v>
      </c>
      <c r="D4" s="20" t="str">
        <f>INDEX(Лист1!$B$2:$B$506,E4)</f>
        <v>H</v>
      </c>
      <c r="E4" s="6">
        <v>1</v>
      </c>
      <c r="G4" s="76">
        <v>0</v>
      </c>
      <c r="H4" s="19">
        <f>INDEX(Лист1!$A$2:$A$506,J4)</f>
        <v>1</v>
      </c>
      <c r="I4" s="20" t="str">
        <f>INDEX(Лист1!$B$2:$B$506,J4)</f>
        <v>H</v>
      </c>
      <c r="J4" s="6">
        <v>1</v>
      </c>
      <c r="K4" s="34">
        <f>B3*(B4*INDEX(Лист2!$C$1:$C$172,MIN(C4,H3))/1000+B5*INDEX(Лист2!$C$1:$C$172,MIN(C5,H3))/1000+B6*INDEX(Лист2!$C$1:$C$172,MIN(C6,H3))/1000)</f>
        <v>45</v>
      </c>
      <c r="L4" s="35" t="s">
        <v>192</v>
      </c>
      <c r="M4" s="2" t="s">
        <v>6</v>
      </c>
      <c r="N4" s="36">
        <f>M3*M3/O3</f>
        <v>35.945273631840799</v>
      </c>
      <c r="O4" s="16" t="s">
        <v>190</v>
      </c>
      <c r="P4" s="154"/>
      <c r="Q4" s="37">
        <v>1</v>
      </c>
      <c r="R4" s="38" t="s">
        <v>7</v>
      </c>
      <c r="S4" s="39">
        <f t="shared" si="0"/>
        <v>35</v>
      </c>
      <c r="T4" s="38" t="str">
        <f>INDEX(Лист2!$B$1:$B$172,S4)</f>
        <v>Br</v>
      </c>
      <c r="U4" s="37">
        <f t="shared" si="1"/>
        <v>83</v>
      </c>
      <c r="V4" s="40">
        <f t="shared" ref="V4:V10" si="2">S4-W4</f>
        <v>-1</v>
      </c>
      <c r="W4" s="37">
        <f>INDEX(Лист1!$A$2:$A$506,Y4)</f>
        <v>36</v>
      </c>
      <c r="X4" s="38" t="str">
        <f>INDEX(Лист1!$B$2:$B$506,Y4)</f>
        <v>Kr</v>
      </c>
      <c r="Y4" s="41">
        <f t="shared" ref="Y4:Y10" si="3">U4</f>
        <v>83</v>
      </c>
      <c r="Z4" s="150"/>
    </row>
    <row r="5" spans="2:27" ht="16.2" thickBot="1" x14ac:dyDescent="0.35">
      <c r="B5" s="77">
        <v>1</v>
      </c>
      <c r="C5" s="19">
        <f>INDEX(Лист1!$A$2:$A$506,E5)</f>
        <v>29</v>
      </c>
      <c r="D5" s="20" t="str">
        <f>INDEX(Лист1!$B$2:$B$506,E5)</f>
        <v>Cu</v>
      </c>
      <c r="E5" s="6">
        <v>63</v>
      </c>
      <c r="F5" s="2"/>
      <c r="G5" s="77">
        <v>1</v>
      </c>
      <c r="H5" s="19">
        <f>INDEX(Лист1!$A$2:$A$506,J5)</f>
        <v>56</v>
      </c>
      <c r="I5" s="20" t="str">
        <f>INDEX(Лист1!$B$2:$B$506,J5)</f>
        <v>Ba</v>
      </c>
      <c r="J5" s="6">
        <v>138</v>
      </c>
      <c r="K5" s="2"/>
      <c r="L5" s="2"/>
      <c r="M5" s="2" t="s">
        <v>189</v>
      </c>
      <c r="N5" s="42">
        <f>0.98+0.015*O3^(2/3)</f>
        <v>1.4947013381271468</v>
      </c>
      <c r="O5" s="2"/>
      <c r="P5" s="154"/>
      <c r="Q5" s="2">
        <v>2</v>
      </c>
      <c r="R5" s="43" t="s">
        <v>7</v>
      </c>
      <c r="S5" s="44">
        <f t="shared" si="0"/>
        <v>25</v>
      </c>
      <c r="T5" s="45" t="str">
        <f>INDEX(Лист2!$B$1:$B$172,S5)</f>
        <v>Mn</v>
      </c>
      <c r="U5" s="46">
        <f t="shared" si="1"/>
        <v>59</v>
      </c>
      <c r="V5" s="47">
        <f t="shared" si="2"/>
        <v>-2</v>
      </c>
      <c r="W5" s="48">
        <f>INDEX(Лист1!$A$2:$A$506,Y5)</f>
        <v>27</v>
      </c>
      <c r="X5" s="49" t="str">
        <f>INDEX(Лист1!$B$2:$B$506,Y5)</f>
        <v>Co</v>
      </c>
      <c r="Y5" s="50">
        <f t="shared" si="3"/>
        <v>59</v>
      </c>
      <c r="Z5" s="150"/>
    </row>
    <row r="6" spans="2:27" ht="16.2" thickBot="1" x14ac:dyDescent="0.35">
      <c r="B6" s="78">
        <v>0</v>
      </c>
      <c r="C6" s="19">
        <f>INDEX(Лист1!$A$2:$A$506,E6)</f>
        <v>1</v>
      </c>
      <c r="D6" s="20" t="str">
        <f>INDEX(Лист1!$B$2:$B$506,E6)</f>
        <v>H</v>
      </c>
      <c r="E6" s="6">
        <v>1</v>
      </c>
      <c r="F6" s="2"/>
      <c r="G6" s="78">
        <v>0</v>
      </c>
      <c r="H6" s="19">
        <f>INDEX(Лист1!$A$2:$A$506,J6)</f>
        <v>1</v>
      </c>
      <c r="I6" s="20" t="str">
        <f>INDEX(Лист1!$B$2:$B$506,J6)</f>
        <v>H</v>
      </c>
      <c r="J6" s="6">
        <v>1</v>
      </c>
      <c r="K6" s="2"/>
      <c r="L6" s="2"/>
      <c r="M6" s="2" t="s">
        <v>188</v>
      </c>
      <c r="N6" s="42">
        <f>(O3-M3)/M3</f>
        <v>1.3647058823529412</v>
      </c>
      <c r="O6" s="2"/>
      <c r="P6" s="154"/>
      <c r="Q6" s="37">
        <v>3</v>
      </c>
      <c r="R6" s="38" t="s">
        <v>7</v>
      </c>
      <c r="S6" s="39">
        <f t="shared" si="0"/>
        <v>19</v>
      </c>
      <c r="T6" s="38" t="str">
        <f>INDEX(Лист2!$B$1:$B$172,S6)</f>
        <v>K</v>
      </c>
      <c r="U6" s="37">
        <f t="shared" si="1"/>
        <v>46</v>
      </c>
      <c r="V6" s="40">
        <f t="shared" si="2"/>
        <v>-3</v>
      </c>
      <c r="W6" s="37">
        <f>INDEX(Лист1!$A$2:$A$506,Y6)</f>
        <v>22</v>
      </c>
      <c r="X6" s="38" t="str">
        <f>INDEX(Лист1!$B$2:$B$506,Y6)</f>
        <v>Ti</v>
      </c>
      <c r="Y6" s="41">
        <f t="shared" si="3"/>
        <v>46</v>
      </c>
      <c r="Z6" s="151" t="s">
        <v>199</v>
      </c>
    </row>
    <row r="7" spans="2:27" x14ac:dyDescent="0.3">
      <c r="B7" s="5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54"/>
      <c r="Q7" s="37">
        <v>4</v>
      </c>
      <c r="R7" s="38" t="s">
        <v>7</v>
      </c>
      <c r="S7" s="39">
        <f t="shared" si="0"/>
        <v>16</v>
      </c>
      <c r="T7" s="38" t="str">
        <f>INDEX(Лист2!$B$1:$B$172,S7)</f>
        <v>S</v>
      </c>
      <c r="U7" s="37">
        <f t="shared" si="1"/>
        <v>37</v>
      </c>
      <c r="V7" s="40">
        <f t="shared" si="2"/>
        <v>-1</v>
      </c>
      <c r="W7" s="37">
        <f>INDEX(Лист1!$A$2:$A$506,Y7)</f>
        <v>17</v>
      </c>
      <c r="X7" s="38" t="str">
        <f>INDEX(Лист1!$B$2:$B$506,Y7)</f>
        <v>Cl</v>
      </c>
      <c r="Y7" s="41">
        <f t="shared" si="3"/>
        <v>37</v>
      </c>
      <c r="Z7" s="151"/>
    </row>
    <row r="8" spans="2:27" x14ac:dyDescent="0.3">
      <c r="B8" s="5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54"/>
      <c r="Q8" s="37">
        <v>5</v>
      </c>
      <c r="R8" s="38" t="s">
        <v>7</v>
      </c>
      <c r="S8" s="39">
        <f t="shared" si="0"/>
        <v>13</v>
      </c>
      <c r="T8" s="38" t="str">
        <f>INDEX(Лист2!$B$1:$B$172,S8)</f>
        <v>Al</v>
      </c>
      <c r="U8" s="37">
        <f t="shared" si="1"/>
        <v>31</v>
      </c>
      <c r="V8" s="40">
        <f t="shared" si="2"/>
        <v>-2</v>
      </c>
      <c r="W8" s="37">
        <f>INDEX(Лист1!$A$2:$A$506,Y8)</f>
        <v>15</v>
      </c>
      <c r="X8" s="38" t="str">
        <f>INDEX(Лист1!$B$2:$B$506,Y8)</f>
        <v>P</v>
      </c>
      <c r="Y8" s="41">
        <f t="shared" si="3"/>
        <v>31</v>
      </c>
      <c r="Z8" s="151"/>
    </row>
    <row r="9" spans="2:27" x14ac:dyDescent="0.3">
      <c r="B9" s="5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54"/>
      <c r="Q9" s="37">
        <v>6</v>
      </c>
      <c r="R9" s="38" t="s">
        <v>7</v>
      </c>
      <c r="S9" s="39">
        <f t="shared" si="0"/>
        <v>11</v>
      </c>
      <c r="T9" s="38" t="str">
        <f>INDEX(Лист2!$B$1:$B$172,S9)</f>
        <v>Na</v>
      </c>
      <c r="U9" s="37">
        <f t="shared" si="1"/>
        <v>27</v>
      </c>
      <c r="V9" s="40">
        <f t="shared" si="2"/>
        <v>-2</v>
      </c>
      <c r="W9" s="37">
        <f>INDEX(Лист1!$A$2:$A$506,Y9)</f>
        <v>13</v>
      </c>
      <c r="X9" s="38" t="str">
        <f>INDEX(Лист1!$B$2:$B$506,Y9)</f>
        <v>Al</v>
      </c>
      <c r="Y9" s="41">
        <f t="shared" si="3"/>
        <v>27</v>
      </c>
      <c r="Z9" s="151"/>
    </row>
    <row r="10" spans="2:27" ht="15" thickBot="1" x14ac:dyDescent="0.35">
      <c r="B10" s="52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55"/>
      <c r="Q10" s="53">
        <v>7</v>
      </c>
      <c r="R10" s="54" t="s">
        <v>7</v>
      </c>
      <c r="S10" s="55">
        <f t="shared" si="0"/>
        <v>10</v>
      </c>
      <c r="T10" s="54" t="str">
        <f>INDEX(Лист2!$B$1:$B$172,S10)</f>
        <v>Ne</v>
      </c>
      <c r="U10" s="53">
        <f t="shared" si="1"/>
        <v>24</v>
      </c>
      <c r="V10" s="56">
        <f t="shared" si="2"/>
        <v>-2</v>
      </c>
      <c r="W10" s="53">
        <f>INDEX(Лист1!$A$2:$A$506,Y10)</f>
        <v>12</v>
      </c>
      <c r="X10" s="54" t="str">
        <f>INDEX(Лист1!$B$2:$B$506,Y10)</f>
        <v>Mg</v>
      </c>
      <c r="Y10" s="57">
        <f t="shared" si="3"/>
        <v>24</v>
      </c>
      <c r="Z10" s="151"/>
    </row>
    <row r="11" spans="2:27" ht="15" thickBot="1" x14ac:dyDescent="0.35">
      <c r="Q11" s="58"/>
      <c r="R11" s="58"/>
      <c r="S11" s="58"/>
      <c r="T11" s="58"/>
      <c r="U11" s="58"/>
      <c r="Y11" s="59"/>
    </row>
    <row r="12" spans="2:27" x14ac:dyDescent="0.3">
      <c r="B12" s="124"/>
      <c r="C12" s="125"/>
      <c r="D12" s="125"/>
      <c r="E12" s="125"/>
      <c r="F12" s="125"/>
      <c r="G12" s="125"/>
      <c r="H12" s="125"/>
      <c r="I12" s="125"/>
      <c r="J12" s="125"/>
      <c r="K12" s="125"/>
      <c r="L12" s="11"/>
      <c r="M12" s="11"/>
      <c r="N12" s="156" t="s">
        <v>195</v>
      </c>
      <c r="O12" s="11"/>
      <c r="P12" s="11"/>
      <c r="Q12" s="11"/>
      <c r="R12" s="11"/>
      <c r="S12" s="11"/>
      <c r="T12" s="11"/>
      <c r="U12" s="11"/>
      <c r="V12" s="158" t="s">
        <v>196</v>
      </c>
      <c r="W12" s="11"/>
      <c r="X12" s="10" t="s">
        <v>193</v>
      </c>
      <c r="Y12" s="12"/>
      <c r="Z12" s="13"/>
    </row>
    <row r="13" spans="2:27" ht="15" thickBot="1" x14ac:dyDescent="0.35">
      <c r="B13" s="126" t="s">
        <v>201</v>
      </c>
      <c r="C13" s="127" t="s">
        <v>0</v>
      </c>
      <c r="D13" s="127" t="s">
        <v>185</v>
      </c>
      <c r="E13" s="127" t="s">
        <v>1</v>
      </c>
      <c r="F13" s="127"/>
      <c r="G13" s="127" t="s">
        <v>201</v>
      </c>
      <c r="H13" s="127" t="s">
        <v>0</v>
      </c>
      <c r="I13" s="127" t="s">
        <v>185</v>
      </c>
      <c r="J13" s="127" t="s">
        <v>1</v>
      </c>
      <c r="K13" s="127"/>
      <c r="L13" s="16" t="s">
        <v>24</v>
      </c>
      <c r="M13" s="16" t="s">
        <v>0</v>
      </c>
      <c r="N13" s="157"/>
      <c r="O13" s="16" t="s">
        <v>1</v>
      </c>
      <c r="P13" s="16"/>
      <c r="Q13" s="16" t="s">
        <v>194</v>
      </c>
      <c r="R13" s="16"/>
      <c r="S13" s="16" t="s">
        <v>0</v>
      </c>
      <c r="T13" s="16" t="s">
        <v>30</v>
      </c>
      <c r="U13" s="16" t="s">
        <v>1</v>
      </c>
      <c r="V13" s="159"/>
      <c r="W13" s="16" t="s">
        <v>0</v>
      </c>
      <c r="X13" s="16" t="s">
        <v>30</v>
      </c>
      <c r="Y13" s="18" t="s">
        <v>1</v>
      </c>
      <c r="Z13" s="13"/>
    </row>
    <row r="14" spans="2:27" ht="15" thickBot="1" x14ac:dyDescent="0.35">
      <c r="B14" s="128">
        <f>B3</f>
        <v>1</v>
      </c>
      <c r="C14" s="19">
        <f>(B15*C15+B16*C16+B17*C17)*B14</f>
        <v>29</v>
      </c>
      <c r="D14" s="20" t="str">
        <f>INDEX(Лист2!$B$1:$B$172,C14)</f>
        <v>Cu</v>
      </c>
      <c r="E14" s="60">
        <f>(B15*E15+B16*E16+B17*E17)*B14</f>
        <v>63</v>
      </c>
      <c r="F14" s="21" t="s">
        <v>2</v>
      </c>
      <c r="G14" s="128">
        <f>G3</f>
        <v>1</v>
      </c>
      <c r="H14" s="19">
        <f>(G15*H15+G16*H16+G17*H17)*G14</f>
        <v>56</v>
      </c>
      <c r="I14" s="20" t="str">
        <f>INDEX(Лист2!$B$1:$B$172,H14)</f>
        <v>Ba</v>
      </c>
      <c r="J14" s="60">
        <f>(G15*J15+G16*J16+G17*J17)*G14</f>
        <v>138</v>
      </c>
      <c r="K14" s="23" t="s">
        <v>5</v>
      </c>
      <c r="L14" s="22">
        <f>MIN(G14,B14)</f>
        <v>1</v>
      </c>
      <c r="M14" s="19">
        <f>H14+C14</f>
        <v>85</v>
      </c>
      <c r="N14" s="20" t="str">
        <f>INDEX(Лист2!$B$1:$B$172,M14)</f>
        <v>At</v>
      </c>
      <c r="O14" s="24">
        <f>J14+E14</f>
        <v>201</v>
      </c>
      <c r="P14" s="153" t="s">
        <v>198</v>
      </c>
      <c r="Q14" s="61">
        <v>1</v>
      </c>
      <c r="R14" s="25" t="s">
        <v>7</v>
      </c>
      <c r="S14" s="26">
        <f>ROUND($M$14/($Q14*3^0.5), 0)</f>
        <v>49</v>
      </c>
      <c r="T14" s="27" t="str">
        <f>INDEX(Лист2!$B$1:$B$172,S14)</f>
        <v>In</v>
      </c>
      <c r="U14" s="92">
        <f>ROUND($O$14/($Q14*3^0.5), 0)</f>
        <v>116</v>
      </c>
      <c r="V14" s="28">
        <f>S14-W14</f>
        <v>-1</v>
      </c>
      <c r="W14" s="89">
        <f>INDEX(Лист1!$A$2:$A$506,Y14)</f>
        <v>50</v>
      </c>
      <c r="X14" s="31" t="str">
        <f>INDEX(Лист1!$B$2:$B$506,Y14)</f>
        <v>Sn</v>
      </c>
      <c r="Y14" s="32">
        <f>U14</f>
        <v>116</v>
      </c>
      <c r="Z14" s="152" t="s">
        <v>200</v>
      </c>
      <c r="AA14" s="14">
        <f>Y16+Y15+Y14</f>
        <v>201</v>
      </c>
    </row>
    <row r="15" spans="2:27" ht="16.8" thickBot="1" x14ac:dyDescent="0.35">
      <c r="B15" s="26">
        <f>B4</f>
        <v>0</v>
      </c>
      <c r="C15" s="19">
        <f>INDEX(Лист1!$A$2:$A$506,E15)</f>
        <v>1</v>
      </c>
      <c r="D15" s="20" t="str">
        <f>INDEX(Лист1!$B$2:$B$506,E15)</f>
        <v>H</v>
      </c>
      <c r="E15" s="60">
        <f>E4</f>
        <v>1</v>
      </c>
      <c r="G15" s="26">
        <f>G4</f>
        <v>0</v>
      </c>
      <c r="H15" s="19">
        <f>INDEX(Лист1!$A$2:$A$506,J15)</f>
        <v>1</v>
      </c>
      <c r="I15" s="20" t="str">
        <f>INDEX(Лист1!$B$2:$B$506,J15)</f>
        <v>H</v>
      </c>
      <c r="J15" s="60">
        <f>J4</f>
        <v>1</v>
      </c>
      <c r="K15" s="34">
        <f>B14*(B15*INDEX(Лист2!$C$1:$C$172,MIN(C15,H14))/1000+B16*INDEX(Лист2!$C$1:$C$172,MIN(C16,H14))/1000+B17*INDEX(Лист2!$C$1:$C$172,MIN(C17,H14))/1000)</f>
        <v>45</v>
      </c>
      <c r="L15" s="35" t="s">
        <v>192</v>
      </c>
      <c r="M15" s="7" t="s">
        <v>6</v>
      </c>
      <c r="N15" s="62">
        <f>M14*M14/O14</f>
        <v>35.945273631840799</v>
      </c>
      <c r="O15" s="63" t="s">
        <v>190</v>
      </c>
      <c r="P15" s="154"/>
      <c r="Q15" s="51">
        <v>1.5</v>
      </c>
      <c r="R15" s="43" t="s">
        <v>7</v>
      </c>
      <c r="S15" s="44">
        <f>ROUND($M$14/($Q15*3^0.5), 0)</f>
        <v>33</v>
      </c>
      <c r="T15" s="45" t="str">
        <f>INDEX(Лист2!$B$1:$B$172,S15)</f>
        <v>As</v>
      </c>
      <c r="U15" s="93">
        <f>ROUND($O$14/($Q15*3^0.5), 0)</f>
        <v>77</v>
      </c>
      <c r="V15" s="46">
        <f t="shared" ref="V15:V16" si="4">S15-W15</f>
        <v>-1</v>
      </c>
      <c r="W15" s="90">
        <f>INDEX(Лист1!$A$2:$A$506,Y15)</f>
        <v>34</v>
      </c>
      <c r="X15" s="49" t="str">
        <f>INDEX(Лист1!$B$2:$B$506,Y15)</f>
        <v>Se</v>
      </c>
      <c r="Y15" s="50">
        <f t="shared" ref="Y15" si="5">U15</f>
        <v>77</v>
      </c>
      <c r="Z15" s="152"/>
    </row>
    <row r="16" spans="2:27" ht="16.2" thickBot="1" x14ac:dyDescent="0.35">
      <c r="B16" s="44">
        <f>B5</f>
        <v>1</v>
      </c>
      <c r="C16" s="19">
        <f>INDEX(Лист1!$A$2:$A$506,E16)</f>
        <v>29</v>
      </c>
      <c r="D16" s="20" t="str">
        <f>INDEX(Лист1!$B$2:$B$506,E16)</f>
        <v>Cu</v>
      </c>
      <c r="E16" s="60">
        <f>E5</f>
        <v>63</v>
      </c>
      <c r="F16" s="2"/>
      <c r="G16" s="44">
        <f>G5</f>
        <v>1</v>
      </c>
      <c r="H16" s="19">
        <f>INDEX(Лист1!$A$2:$A$506,J16)</f>
        <v>56</v>
      </c>
      <c r="I16" s="20" t="str">
        <f>INDEX(Лист1!$B$2:$B$506,J16)</f>
        <v>Ba</v>
      </c>
      <c r="J16" s="60">
        <f>J5</f>
        <v>138</v>
      </c>
      <c r="K16" s="2"/>
      <c r="L16" s="2"/>
      <c r="M16" s="2" t="s">
        <v>189</v>
      </c>
      <c r="N16" s="42">
        <f>0.98+0.015*O14^(2/3)</f>
        <v>1.4947013381271468</v>
      </c>
      <c r="O16" s="64"/>
      <c r="P16" s="154"/>
      <c r="Q16" s="51" t="s">
        <v>59</v>
      </c>
      <c r="R16" s="43" t="s">
        <v>5</v>
      </c>
      <c r="S16" s="44">
        <f>M14-S14-S15</f>
        <v>3</v>
      </c>
      <c r="T16" s="45" t="str">
        <f>INDEX(Лист2!$B$1:$B$172,S16)</f>
        <v>Li</v>
      </c>
      <c r="U16" s="93">
        <f>O14-U14-U15</f>
        <v>8</v>
      </c>
      <c r="V16" s="46">
        <f t="shared" si="4"/>
        <v>-1</v>
      </c>
      <c r="W16" s="90">
        <f>INDEX(Лист1!$A$2:$A$506,Y16)</f>
        <v>4</v>
      </c>
      <c r="X16" s="49" t="str">
        <f>INDEX(Лист1!$B$2:$B$506,Y16)</f>
        <v>Be</v>
      </c>
      <c r="Y16" s="50">
        <f>U16</f>
        <v>8</v>
      </c>
      <c r="Z16" s="152"/>
    </row>
    <row r="17" spans="2:26" ht="16.2" thickBot="1" x14ac:dyDescent="0.35">
      <c r="B17" s="95">
        <f>B6</f>
        <v>0</v>
      </c>
      <c r="C17" s="19">
        <f>INDEX(Лист1!$A$2:$A$506,E17)</f>
        <v>1</v>
      </c>
      <c r="D17" s="20" t="str">
        <f>INDEX(Лист1!$B$2:$B$506,E17)</f>
        <v>H</v>
      </c>
      <c r="E17" s="60">
        <f>E6</f>
        <v>1</v>
      </c>
      <c r="F17" s="16"/>
      <c r="G17" s="95">
        <f>G6</f>
        <v>0</v>
      </c>
      <c r="H17" s="19">
        <f>INDEX(Лист1!$A$2:$A$506,J17)</f>
        <v>1</v>
      </c>
      <c r="I17" s="20" t="str">
        <f>INDEX(Лист1!$B$2:$B$506,J17)</f>
        <v>H</v>
      </c>
      <c r="J17" s="60">
        <f>J6</f>
        <v>1</v>
      </c>
      <c r="K17" s="16"/>
      <c r="L17" s="16"/>
      <c r="M17" s="16" t="s">
        <v>188</v>
      </c>
      <c r="N17" s="65">
        <f>(O14-M14)/M14</f>
        <v>1.3647058823529412</v>
      </c>
      <c r="O17" s="66"/>
      <c r="P17" s="155"/>
      <c r="Q17" s="52"/>
      <c r="R17" s="16"/>
      <c r="S17" s="95"/>
      <c r="T17" s="68"/>
      <c r="U17" s="69"/>
      <c r="V17" s="67"/>
      <c r="W17" s="95"/>
      <c r="X17" s="68"/>
      <c r="Y17" s="69"/>
      <c r="Z17" s="152"/>
    </row>
    <row r="18" spans="2:26" ht="15" thickBot="1" x14ac:dyDescent="0.35">
      <c r="B18" s="73"/>
      <c r="C18" s="73"/>
      <c r="D18" s="74"/>
      <c r="E18" s="73"/>
      <c r="F18" s="73"/>
      <c r="G18" s="73"/>
      <c r="H18" s="73"/>
      <c r="I18" s="73"/>
      <c r="J18" s="73"/>
      <c r="K18" s="73"/>
      <c r="L18" s="73"/>
      <c r="M18" s="73"/>
      <c r="N18" s="79"/>
      <c r="O18" s="73"/>
      <c r="P18" s="80"/>
      <c r="Q18" s="144" t="s">
        <v>202</v>
      </c>
      <c r="R18" s="145"/>
      <c r="S18" s="145"/>
      <c r="T18" s="145"/>
      <c r="U18" s="145"/>
      <c r="V18" s="145"/>
      <c r="W18" s="145"/>
      <c r="X18" s="145"/>
      <c r="Y18" s="146"/>
    </row>
    <row r="19" spans="2:26" ht="16.2" x14ac:dyDescent="0.3">
      <c r="B19" s="73"/>
      <c r="C19" s="73"/>
      <c r="D19" s="74"/>
      <c r="E19" s="73"/>
      <c r="F19" s="73"/>
      <c r="G19" s="73"/>
      <c r="H19" s="73"/>
      <c r="I19" s="73"/>
      <c r="J19" s="73"/>
      <c r="K19" s="73"/>
      <c r="L19" s="73"/>
      <c r="M19" s="73"/>
      <c r="N19" s="79"/>
      <c r="O19" s="73"/>
      <c r="P19" s="80"/>
      <c r="Q19" s="97" t="s">
        <v>218</v>
      </c>
      <c r="R19" s="46"/>
      <c r="S19" s="46">
        <v>76</v>
      </c>
      <c r="T19" s="45" t="s">
        <v>97</v>
      </c>
      <c r="U19" s="46">
        <v>197</v>
      </c>
      <c r="V19" s="46" t="s">
        <v>205</v>
      </c>
      <c r="W19" s="46">
        <v>77</v>
      </c>
      <c r="X19" s="45" t="s">
        <v>98</v>
      </c>
      <c r="Y19" s="93">
        <v>197</v>
      </c>
      <c r="Z19" s="85">
        <v>1</v>
      </c>
    </row>
    <row r="20" spans="2:26" ht="16.2" x14ac:dyDescent="0.3">
      <c r="B20" s="73"/>
      <c r="C20" s="73"/>
      <c r="D20" s="74"/>
      <c r="E20" s="73"/>
      <c r="F20" s="73"/>
      <c r="G20" s="73"/>
      <c r="H20" s="73"/>
      <c r="I20" s="73"/>
      <c r="J20" s="73"/>
      <c r="K20" s="73"/>
      <c r="L20" s="73"/>
      <c r="M20" s="73"/>
      <c r="N20" s="79"/>
      <c r="O20" s="73"/>
      <c r="P20" s="80"/>
      <c r="Q20" s="97" t="s">
        <v>217</v>
      </c>
      <c r="R20" s="46"/>
      <c r="S20" s="46">
        <v>77</v>
      </c>
      <c r="T20" s="45" t="s">
        <v>98</v>
      </c>
      <c r="U20" s="46">
        <v>197</v>
      </c>
      <c r="V20" s="46" t="s">
        <v>205</v>
      </c>
      <c r="W20" s="46">
        <v>78</v>
      </c>
      <c r="X20" s="45" t="s">
        <v>25</v>
      </c>
      <c r="Y20" s="93">
        <v>197</v>
      </c>
      <c r="Z20" s="85">
        <v>1</v>
      </c>
    </row>
    <row r="21" spans="2:26" ht="16.2" x14ac:dyDescent="0.3">
      <c r="B21" s="73"/>
      <c r="C21" s="73"/>
      <c r="D21" s="74"/>
      <c r="E21" s="73"/>
      <c r="F21" s="73"/>
      <c r="G21" s="73"/>
      <c r="H21" s="73"/>
      <c r="I21" s="73"/>
      <c r="J21" s="73"/>
      <c r="K21" s="73"/>
      <c r="L21" s="73"/>
      <c r="M21" s="73"/>
      <c r="N21" s="79"/>
      <c r="O21" s="73"/>
      <c r="P21" s="80"/>
      <c r="Q21" s="97" t="s">
        <v>216</v>
      </c>
      <c r="R21" s="46"/>
      <c r="S21" s="46">
        <v>78</v>
      </c>
      <c r="T21" s="45" t="s">
        <v>25</v>
      </c>
      <c r="U21" s="46">
        <v>197</v>
      </c>
      <c r="V21" s="46" t="s">
        <v>205</v>
      </c>
      <c r="W21" s="83">
        <v>79</v>
      </c>
      <c r="X21" s="84" t="s">
        <v>27</v>
      </c>
      <c r="Y21" s="98">
        <v>197</v>
      </c>
      <c r="Z21" s="85">
        <v>1</v>
      </c>
    </row>
    <row r="22" spans="2:26" x14ac:dyDescent="0.3">
      <c r="B22" s="73"/>
      <c r="C22" s="73"/>
      <c r="D22" s="74"/>
      <c r="E22" s="73"/>
      <c r="F22" s="73"/>
      <c r="G22" s="73"/>
      <c r="H22" s="73"/>
      <c r="I22" s="73"/>
      <c r="J22" s="73"/>
      <c r="K22" s="73"/>
      <c r="L22" s="73"/>
      <c r="M22" s="73"/>
      <c r="N22" s="79"/>
      <c r="O22" s="73"/>
      <c r="P22" s="80"/>
      <c r="Q22" s="97" t="s">
        <v>214</v>
      </c>
      <c r="R22" s="46"/>
      <c r="S22" s="82">
        <v>80</v>
      </c>
      <c r="T22" s="45" t="s">
        <v>8</v>
      </c>
      <c r="U22" s="46">
        <v>197</v>
      </c>
      <c r="V22" s="46" t="s">
        <v>215</v>
      </c>
      <c r="W22" s="83">
        <v>79</v>
      </c>
      <c r="X22" s="84" t="s">
        <v>27</v>
      </c>
      <c r="Y22" s="98">
        <v>197</v>
      </c>
      <c r="Z22" s="85">
        <v>1</v>
      </c>
    </row>
    <row r="23" spans="2:26" ht="16.2" x14ac:dyDescent="0.3">
      <c r="B23" s="73"/>
      <c r="C23" s="73"/>
      <c r="D23" s="74"/>
      <c r="E23" s="73"/>
      <c r="F23" s="73"/>
      <c r="G23" s="73"/>
      <c r="H23" s="73"/>
      <c r="I23" s="73"/>
      <c r="J23" s="73"/>
      <c r="K23" s="73"/>
      <c r="L23" s="73"/>
      <c r="M23" s="73"/>
      <c r="N23" s="79"/>
      <c r="O23" s="73"/>
      <c r="P23" s="80"/>
      <c r="Q23" s="97" t="s">
        <v>213</v>
      </c>
      <c r="R23" s="46"/>
      <c r="S23" s="82">
        <v>81</v>
      </c>
      <c r="T23" s="45" t="s">
        <v>99</v>
      </c>
      <c r="U23" s="46">
        <v>197</v>
      </c>
      <c r="V23" s="46" t="s">
        <v>206</v>
      </c>
      <c r="W23" s="46">
        <v>80</v>
      </c>
      <c r="X23" s="45" t="s">
        <v>8</v>
      </c>
      <c r="Y23" s="93">
        <v>197</v>
      </c>
      <c r="Z23" s="85">
        <v>1</v>
      </c>
    </row>
    <row r="24" spans="2:26" ht="16.2" x14ac:dyDescent="0.3">
      <c r="B24" s="73"/>
      <c r="C24" s="73"/>
      <c r="D24" s="74"/>
      <c r="E24" s="73"/>
      <c r="F24" s="73"/>
      <c r="G24" s="73"/>
      <c r="H24" s="73"/>
      <c r="I24" s="73"/>
      <c r="J24" s="73"/>
      <c r="K24" s="73"/>
      <c r="L24" s="73"/>
      <c r="M24" s="73"/>
      <c r="N24" s="79"/>
      <c r="O24" s="73"/>
      <c r="P24" s="80"/>
      <c r="Q24" s="97" t="s">
        <v>212</v>
      </c>
      <c r="R24" s="46"/>
      <c r="S24" s="82">
        <v>82</v>
      </c>
      <c r="T24" s="45" t="s">
        <v>4</v>
      </c>
      <c r="U24" s="46">
        <v>197</v>
      </c>
      <c r="V24" s="46" t="s">
        <v>206</v>
      </c>
      <c r="W24" s="46">
        <v>81</v>
      </c>
      <c r="X24" s="45" t="s">
        <v>99</v>
      </c>
      <c r="Y24" s="93">
        <v>197</v>
      </c>
      <c r="Z24" s="85">
        <v>1</v>
      </c>
    </row>
    <row r="25" spans="2:26" ht="16.2" x14ac:dyDescent="0.3">
      <c r="Q25" s="99" t="s">
        <v>211</v>
      </c>
      <c r="R25" s="100"/>
      <c r="S25" s="82">
        <v>83</v>
      </c>
      <c r="T25" s="45" t="s">
        <v>100</v>
      </c>
      <c r="U25" s="82">
        <v>197</v>
      </c>
      <c r="V25" s="46" t="s">
        <v>206</v>
      </c>
      <c r="W25" s="46">
        <v>82</v>
      </c>
      <c r="X25" s="45" t="s">
        <v>4</v>
      </c>
      <c r="Y25" s="93">
        <v>197</v>
      </c>
      <c r="Z25" s="85">
        <v>1</v>
      </c>
    </row>
    <row r="26" spans="2:26" ht="16.2" x14ac:dyDescent="0.3">
      <c r="Q26" s="101" t="s">
        <v>210</v>
      </c>
      <c r="R26" s="102"/>
      <c r="S26" s="103">
        <v>84</v>
      </c>
      <c r="T26" s="49" t="s">
        <v>101</v>
      </c>
      <c r="U26" s="103">
        <v>197</v>
      </c>
      <c r="V26" s="48" t="s">
        <v>206</v>
      </c>
      <c r="W26" s="104">
        <v>83</v>
      </c>
      <c r="X26" s="105" t="s">
        <v>100</v>
      </c>
      <c r="Y26" s="106">
        <v>197</v>
      </c>
      <c r="Z26" s="14" t="s">
        <v>223</v>
      </c>
    </row>
    <row r="27" spans="2:26" x14ac:dyDescent="0.3">
      <c r="Q27" s="99" t="s">
        <v>209</v>
      </c>
      <c r="R27" s="100"/>
      <c r="S27" s="82">
        <f>S25+2</f>
        <v>85</v>
      </c>
      <c r="T27" s="45" t="s">
        <v>102</v>
      </c>
      <c r="U27" s="82">
        <f>U25+4</f>
        <v>201</v>
      </c>
      <c r="V27" s="82" t="s">
        <v>204</v>
      </c>
      <c r="W27" s="107">
        <v>83</v>
      </c>
      <c r="X27" s="108" t="s">
        <v>100</v>
      </c>
      <c r="Y27" s="109">
        <v>197</v>
      </c>
      <c r="Z27" s="14" t="s">
        <v>224</v>
      </c>
    </row>
    <row r="28" spans="2:26" x14ac:dyDescent="0.3">
      <c r="Q28" s="101" t="s">
        <v>208</v>
      </c>
      <c r="R28" s="102"/>
      <c r="S28" s="103">
        <v>86</v>
      </c>
      <c r="T28" s="49" t="s">
        <v>44</v>
      </c>
      <c r="U28" s="103">
        <v>201</v>
      </c>
      <c r="V28" s="103" t="s">
        <v>204</v>
      </c>
      <c r="W28" s="110">
        <v>84</v>
      </c>
      <c r="X28" s="49" t="s">
        <v>101</v>
      </c>
      <c r="Y28" s="50">
        <v>197</v>
      </c>
      <c r="Z28" s="14" t="s">
        <v>225</v>
      </c>
    </row>
    <row r="29" spans="2:26" x14ac:dyDescent="0.3">
      <c r="Q29" s="99" t="s">
        <v>207</v>
      </c>
      <c r="R29" s="100"/>
      <c r="S29" s="82">
        <f>S27+2</f>
        <v>87</v>
      </c>
      <c r="T29" s="45" t="s">
        <v>103</v>
      </c>
      <c r="U29" s="82">
        <f>U27+4</f>
        <v>205</v>
      </c>
      <c r="V29" s="82" t="s">
        <v>204</v>
      </c>
      <c r="W29" s="46">
        <f>W27+2</f>
        <v>85</v>
      </c>
      <c r="X29" s="45" t="s">
        <v>102</v>
      </c>
      <c r="Y29" s="93">
        <f>Y27+4</f>
        <v>201</v>
      </c>
      <c r="Z29" s="85">
        <v>1</v>
      </c>
    </row>
    <row r="30" spans="2:26" x14ac:dyDescent="0.3">
      <c r="Q30" s="101" t="s">
        <v>220</v>
      </c>
      <c r="R30" s="102"/>
      <c r="S30" s="103">
        <v>88</v>
      </c>
      <c r="T30" s="49" t="s">
        <v>104</v>
      </c>
      <c r="U30" s="103">
        <v>205</v>
      </c>
      <c r="V30" s="103" t="s">
        <v>204</v>
      </c>
      <c r="W30" s="103">
        <v>86</v>
      </c>
      <c r="X30" s="49" t="s">
        <v>44</v>
      </c>
      <c r="Y30" s="111">
        <v>201</v>
      </c>
      <c r="Z30" s="85">
        <v>1</v>
      </c>
    </row>
    <row r="31" spans="2:26" x14ac:dyDescent="0.3">
      <c r="Q31" s="99" t="s">
        <v>219</v>
      </c>
      <c r="R31" s="100"/>
      <c r="S31" s="82">
        <f>S29+2</f>
        <v>89</v>
      </c>
      <c r="T31" s="45" t="s">
        <v>47</v>
      </c>
      <c r="U31" s="82">
        <f>U29+4</f>
        <v>209</v>
      </c>
      <c r="V31" s="82" t="s">
        <v>204</v>
      </c>
      <c r="W31" s="82">
        <f>W29+2</f>
        <v>87</v>
      </c>
      <c r="X31" s="45" t="s">
        <v>103</v>
      </c>
      <c r="Y31" s="112">
        <f>Y29+4</f>
        <v>205</v>
      </c>
      <c r="Z31" s="85">
        <v>1</v>
      </c>
    </row>
    <row r="32" spans="2:26" x14ac:dyDescent="0.3">
      <c r="Q32" s="101" t="s">
        <v>221</v>
      </c>
      <c r="R32" s="102"/>
      <c r="S32" s="103">
        <v>90</v>
      </c>
      <c r="T32" s="49" t="s">
        <v>105</v>
      </c>
      <c r="U32" s="103">
        <v>209</v>
      </c>
      <c r="V32" s="103" t="s">
        <v>204</v>
      </c>
      <c r="W32" s="103">
        <v>88</v>
      </c>
      <c r="X32" s="49" t="s">
        <v>104</v>
      </c>
      <c r="Y32" s="111">
        <v>205</v>
      </c>
      <c r="Z32" s="85">
        <v>1</v>
      </c>
    </row>
    <row r="33" spans="17:26" x14ac:dyDescent="0.3">
      <c r="Q33" s="99" t="s">
        <v>221</v>
      </c>
      <c r="R33" s="100"/>
      <c r="S33" s="82">
        <f>S31+2</f>
        <v>91</v>
      </c>
      <c r="T33" s="45" t="s">
        <v>106</v>
      </c>
      <c r="U33" s="82">
        <f>U31+4</f>
        <v>213</v>
      </c>
      <c r="V33" s="82" t="s">
        <v>204</v>
      </c>
      <c r="W33" s="82">
        <f>W31+2</f>
        <v>89</v>
      </c>
      <c r="X33" s="45" t="s">
        <v>47</v>
      </c>
      <c r="Y33" s="112">
        <f>Y31+4</f>
        <v>209</v>
      </c>
      <c r="Z33" s="85">
        <v>1</v>
      </c>
    </row>
    <row r="34" spans="17:26" x14ac:dyDescent="0.3">
      <c r="Q34" s="101" t="s">
        <v>222</v>
      </c>
      <c r="R34" s="102"/>
      <c r="S34" s="103">
        <v>92</v>
      </c>
      <c r="T34" s="49" t="s">
        <v>54</v>
      </c>
      <c r="U34" s="103">
        <v>213</v>
      </c>
      <c r="V34" s="103" t="s">
        <v>204</v>
      </c>
      <c r="W34" s="103">
        <v>90</v>
      </c>
      <c r="X34" s="49" t="s">
        <v>105</v>
      </c>
      <c r="Y34" s="111">
        <v>209</v>
      </c>
      <c r="Z34" s="85">
        <v>1</v>
      </c>
    </row>
    <row r="35" spans="17:26" x14ac:dyDescent="0.3">
      <c r="Q35" s="99" t="s">
        <v>222</v>
      </c>
      <c r="R35" s="100"/>
      <c r="S35" s="82">
        <f>S33+2</f>
        <v>93</v>
      </c>
      <c r="T35" s="45" t="s">
        <v>107</v>
      </c>
      <c r="U35" s="82">
        <f>U33+4</f>
        <v>217</v>
      </c>
      <c r="V35" s="82" t="s">
        <v>204</v>
      </c>
      <c r="W35" s="82">
        <f>W33+2</f>
        <v>91</v>
      </c>
      <c r="X35" s="45" t="s">
        <v>106</v>
      </c>
      <c r="Y35" s="112">
        <f>Y33+4</f>
        <v>213</v>
      </c>
      <c r="Z35" s="85">
        <v>1</v>
      </c>
    </row>
    <row r="36" spans="17:26" x14ac:dyDescent="0.3">
      <c r="Q36" s="101" t="s">
        <v>222</v>
      </c>
      <c r="R36" s="102"/>
      <c r="S36" s="103">
        <v>94</v>
      </c>
      <c r="T36" s="49" t="s">
        <v>108</v>
      </c>
      <c r="U36" s="103">
        <v>217</v>
      </c>
      <c r="V36" s="103" t="s">
        <v>204</v>
      </c>
      <c r="W36" s="103">
        <v>92</v>
      </c>
      <c r="X36" s="49" t="s">
        <v>54</v>
      </c>
      <c r="Y36" s="111">
        <v>213</v>
      </c>
      <c r="Z36" s="85">
        <v>1</v>
      </c>
    </row>
    <row r="37" spans="17:26" x14ac:dyDescent="0.3">
      <c r="Q37" s="99" t="s">
        <v>222</v>
      </c>
      <c r="R37" s="100"/>
      <c r="S37" s="82">
        <f>S35+2</f>
        <v>95</v>
      </c>
      <c r="T37" s="45" t="s">
        <v>109</v>
      </c>
      <c r="U37" s="82">
        <f>U35+4</f>
        <v>221</v>
      </c>
      <c r="V37" s="82" t="s">
        <v>204</v>
      </c>
      <c r="W37" s="82">
        <f>W35+2</f>
        <v>93</v>
      </c>
      <c r="X37" s="45" t="s">
        <v>107</v>
      </c>
      <c r="Y37" s="112">
        <f>Y35+4</f>
        <v>217</v>
      </c>
      <c r="Z37" s="85">
        <v>1</v>
      </c>
    </row>
    <row r="38" spans="17:26" x14ac:dyDescent="0.3">
      <c r="Q38" s="101" t="s">
        <v>222</v>
      </c>
      <c r="R38" s="102"/>
      <c r="S38" s="103">
        <v>96</v>
      </c>
      <c r="T38" s="49" t="s">
        <v>110</v>
      </c>
      <c r="U38" s="103">
        <v>221</v>
      </c>
      <c r="V38" s="103" t="s">
        <v>204</v>
      </c>
      <c r="W38" s="103">
        <v>94</v>
      </c>
      <c r="X38" s="49" t="s">
        <v>108</v>
      </c>
      <c r="Y38" s="111">
        <v>217</v>
      </c>
      <c r="Z38" s="85">
        <v>1</v>
      </c>
    </row>
    <row r="39" spans="17:26" x14ac:dyDescent="0.3">
      <c r="Q39" s="99" t="s">
        <v>222</v>
      </c>
      <c r="R39" s="100"/>
      <c r="S39" s="82">
        <f>S37+2</f>
        <v>97</v>
      </c>
      <c r="T39" s="45" t="s">
        <v>111</v>
      </c>
      <c r="U39" s="82">
        <f>U37+4</f>
        <v>225</v>
      </c>
      <c r="V39" s="82" t="s">
        <v>204</v>
      </c>
      <c r="W39" s="82">
        <f>W37+2</f>
        <v>95</v>
      </c>
      <c r="X39" s="45" t="s">
        <v>109</v>
      </c>
      <c r="Y39" s="112">
        <f>Y37+4</f>
        <v>221</v>
      </c>
      <c r="Z39" s="85">
        <v>1</v>
      </c>
    </row>
    <row r="40" spans="17:26" x14ac:dyDescent="0.3">
      <c r="Q40" s="101" t="s">
        <v>222</v>
      </c>
      <c r="R40" s="102"/>
      <c r="S40" s="103">
        <v>98</v>
      </c>
      <c r="T40" s="49" t="s">
        <v>60</v>
      </c>
      <c r="U40" s="103">
        <v>225</v>
      </c>
      <c r="V40" s="103" t="s">
        <v>204</v>
      </c>
      <c r="W40" s="103">
        <v>96</v>
      </c>
      <c r="X40" s="49" t="s">
        <v>110</v>
      </c>
      <c r="Y40" s="111">
        <v>221</v>
      </c>
      <c r="Z40" s="85">
        <v>1</v>
      </c>
    </row>
    <row r="41" spans="17:26" x14ac:dyDescent="0.3">
      <c r="Q41" s="99" t="s">
        <v>222</v>
      </c>
      <c r="R41" s="100"/>
      <c r="S41" s="82">
        <f>S39+2</f>
        <v>99</v>
      </c>
      <c r="T41" s="45" t="s">
        <v>112</v>
      </c>
      <c r="U41" s="82">
        <f>U39+4</f>
        <v>229</v>
      </c>
      <c r="V41" s="82" t="s">
        <v>204</v>
      </c>
      <c r="W41" s="82">
        <f>W39+2</f>
        <v>97</v>
      </c>
      <c r="X41" s="45" t="s">
        <v>111</v>
      </c>
      <c r="Y41" s="112">
        <f>Y39+4</f>
        <v>225</v>
      </c>
      <c r="Z41" s="85">
        <v>1</v>
      </c>
    </row>
    <row r="42" spans="17:26" x14ac:dyDescent="0.3">
      <c r="Q42" s="101" t="s">
        <v>222</v>
      </c>
      <c r="R42" s="102"/>
      <c r="S42" s="103">
        <v>100</v>
      </c>
      <c r="T42" s="49" t="s">
        <v>113</v>
      </c>
      <c r="U42" s="103">
        <v>229</v>
      </c>
      <c r="V42" s="103" t="s">
        <v>204</v>
      </c>
      <c r="W42" s="103">
        <v>98</v>
      </c>
      <c r="X42" s="49" t="s">
        <v>60</v>
      </c>
      <c r="Y42" s="111">
        <v>225</v>
      </c>
      <c r="Z42" s="85">
        <v>1</v>
      </c>
    </row>
    <row r="43" spans="17:26" x14ac:dyDescent="0.3">
      <c r="Q43" s="99" t="s">
        <v>222</v>
      </c>
      <c r="R43" s="100"/>
      <c r="S43" s="82">
        <f>S41+2</f>
        <v>101</v>
      </c>
      <c r="T43" s="45" t="s">
        <v>114</v>
      </c>
      <c r="U43" s="82">
        <f>U41+4</f>
        <v>233</v>
      </c>
      <c r="V43" s="82" t="s">
        <v>204</v>
      </c>
      <c r="W43" s="82">
        <f>W41+2</f>
        <v>99</v>
      </c>
      <c r="X43" s="45" t="s">
        <v>112</v>
      </c>
      <c r="Y43" s="112">
        <f>Y41+4</f>
        <v>229</v>
      </c>
      <c r="Z43" s="85">
        <v>1</v>
      </c>
    </row>
    <row r="44" spans="17:26" ht="15" thickBot="1" x14ac:dyDescent="0.35">
      <c r="Q44" s="113" t="s">
        <v>222</v>
      </c>
      <c r="R44" s="114"/>
      <c r="S44" s="115">
        <v>102</v>
      </c>
      <c r="T44" s="116" t="s">
        <v>115</v>
      </c>
      <c r="U44" s="115">
        <v>233</v>
      </c>
      <c r="V44" s="115" t="s">
        <v>204</v>
      </c>
      <c r="W44" s="115">
        <v>100</v>
      </c>
      <c r="X44" s="116" t="s">
        <v>113</v>
      </c>
      <c r="Y44" s="117">
        <v>229</v>
      </c>
      <c r="Z44" s="85">
        <v>1</v>
      </c>
    </row>
    <row r="45" spans="17:26" ht="15" thickBot="1" x14ac:dyDescent="0.35">
      <c r="Q45" s="147" t="s">
        <v>203</v>
      </c>
      <c r="R45" s="148"/>
      <c r="S45" s="148"/>
      <c r="T45" s="148"/>
      <c r="U45" s="148"/>
      <c r="V45" s="148"/>
      <c r="W45" s="148"/>
      <c r="X45" s="148"/>
      <c r="Y45" s="149"/>
    </row>
  </sheetData>
  <sheetProtection algorithmName="SHA-512" hashValue="05Kz6HrvggqpvSXxOmGIXGxUfybV1lDyp1BL3CDYNB8i0emxvKi+iz/1IB13sSTkICVNcDoj9zuA+h8f6KlnAg==" saltValue="xKrrky8Yhltp0JZyiwshbQ==" spinCount="100000" sheet="1" selectLockedCells="1"/>
  <mergeCells count="11">
    <mergeCell ref="Z14:Z17"/>
    <mergeCell ref="N1:N2"/>
    <mergeCell ref="V1:V2"/>
    <mergeCell ref="P3:P10"/>
    <mergeCell ref="Z3:Z5"/>
    <mergeCell ref="Z6:Z10"/>
    <mergeCell ref="Q18:Y18"/>
    <mergeCell ref="Q45:Y45"/>
    <mergeCell ref="N12:N13"/>
    <mergeCell ref="V12:V13"/>
    <mergeCell ref="P14:P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AA17"/>
  <sheetViews>
    <sheetView topLeftCell="I1" zoomScale="130" zoomScaleNormal="130" workbookViewId="0">
      <selection activeCell="P22" sqref="P22"/>
    </sheetView>
  </sheetViews>
  <sheetFormatPr defaultRowHeight="14.4" x14ac:dyDescent="0.3"/>
  <cols>
    <col min="12" max="12" width="5" customWidth="1"/>
    <col min="13" max="13" width="5.77734375" customWidth="1"/>
    <col min="14" max="14" width="6.88671875" customWidth="1"/>
    <col min="15" max="15" width="4.77734375" customWidth="1"/>
    <col min="16" max="16" width="3.6640625" customWidth="1"/>
    <col min="17" max="17" width="6.33203125" customWidth="1"/>
    <col min="18" max="18" width="5.5546875" customWidth="1"/>
    <col min="19" max="19" width="4.33203125" customWidth="1"/>
    <col min="20" max="20" width="4.5546875" customWidth="1"/>
    <col min="21" max="21" width="4.33203125" customWidth="1"/>
    <col min="22" max="22" width="3.77734375" customWidth="1"/>
    <col min="23" max="23" width="4.21875" customWidth="1"/>
    <col min="24" max="24" width="4.6640625" customWidth="1"/>
    <col min="25" max="25" width="4.109375" customWidth="1"/>
    <col min="26" max="26" width="9.77734375" customWidth="1"/>
    <col min="27" max="27" width="4.77734375" customWidth="1"/>
  </cols>
  <sheetData>
    <row r="1" spans="13:27" x14ac:dyDescent="0.3">
      <c r="M1" s="70"/>
      <c r="N1" s="156" t="s">
        <v>195</v>
      </c>
      <c r="O1" s="11"/>
      <c r="P1" s="11"/>
      <c r="Q1" s="11"/>
      <c r="R1" s="11"/>
      <c r="S1" s="11"/>
      <c r="T1" s="11"/>
      <c r="U1" s="11"/>
      <c r="V1" s="158" t="s">
        <v>196</v>
      </c>
      <c r="W1" s="11"/>
      <c r="X1" s="10" t="s">
        <v>193</v>
      </c>
      <c r="Y1" s="12"/>
      <c r="Z1" s="13"/>
      <c r="AA1" s="14"/>
    </row>
    <row r="2" spans="13:27" ht="15" thickBot="1" x14ac:dyDescent="0.35">
      <c r="M2" s="52" t="s">
        <v>0</v>
      </c>
      <c r="N2" s="157"/>
      <c r="O2" s="16" t="s">
        <v>1</v>
      </c>
      <c r="P2" s="16"/>
      <c r="Q2" s="16" t="s">
        <v>194</v>
      </c>
      <c r="R2" s="16"/>
      <c r="S2" s="16" t="s">
        <v>0</v>
      </c>
      <c r="T2" s="16" t="s">
        <v>30</v>
      </c>
      <c r="U2" s="16" t="s">
        <v>1</v>
      </c>
      <c r="V2" s="159"/>
      <c r="W2" s="16" t="s">
        <v>0</v>
      </c>
      <c r="X2" s="16" t="s">
        <v>30</v>
      </c>
      <c r="Y2" s="18" t="s">
        <v>1</v>
      </c>
      <c r="Z2" s="13"/>
      <c r="AA2" s="14"/>
    </row>
    <row r="3" spans="13:27" ht="15" thickBot="1" x14ac:dyDescent="0.35">
      <c r="M3" s="19">
        <f>'Для молекул'!S14</f>
        <v>49</v>
      </c>
      <c r="N3" s="20" t="str">
        <f>INDEX(Лист2!$B$1:$B$172,M3)</f>
        <v>In</v>
      </c>
      <c r="O3" s="24">
        <f>'Для молекул'!U14</f>
        <v>116</v>
      </c>
      <c r="P3" s="153" t="s">
        <v>191</v>
      </c>
      <c r="Q3" s="7">
        <v>0</v>
      </c>
      <c r="R3" s="25" t="s">
        <v>7</v>
      </c>
      <c r="S3" s="26">
        <f t="shared" ref="S3:S10" si="0">ROUND($M$3/($Q3+2^0.5), 0)</f>
        <v>35</v>
      </c>
      <c r="T3" s="27" t="str">
        <f>INDEX(Лист2!$B$1:$B$172,S3)</f>
        <v>Br</v>
      </c>
      <c r="U3" s="81">
        <f t="shared" ref="U3:U10" si="1">ROUND($O$3/($Q3+2^0.5), 0)</f>
        <v>82</v>
      </c>
      <c r="V3" s="29">
        <f>S3-W3</f>
        <v>-1</v>
      </c>
      <c r="W3" s="30">
        <f>INDEX(Лист1!$A$2:$A$506,Y3)</f>
        <v>36</v>
      </c>
      <c r="X3" s="31" t="str">
        <f>INDEX(Лист1!$B$2:$B$506,Y3)</f>
        <v>Kr</v>
      </c>
      <c r="Y3" s="32">
        <f>U3</f>
        <v>82</v>
      </c>
      <c r="Z3" s="150" t="s">
        <v>200</v>
      </c>
      <c r="AA3" s="14">
        <f>Y3+Y5</f>
        <v>116</v>
      </c>
    </row>
    <row r="4" spans="13:27" ht="16.8" thickBot="1" x14ac:dyDescent="0.35">
      <c r="M4" s="51" t="s">
        <v>6</v>
      </c>
      <c r="N4" s="36">
        <f>M3*M3/O3</f>
        <v>20.698275862068964</v>
      </c>
      <c r="O4" s="16" t="s">
        <v>190</v>
      </c>
      <c r="P4" s="154"/>
      <c r="Q4" s="37">
        <v>1</v>
      </c>
      <c r="R4" s="38" t="s">
        <v>7</v>
      </c>
      <c r="S4" s="39">
        <f t="shared" si="0"/>
        <v>20</v>
      </c>
      <c r="T4" s="38" t="str">
        <f>INDEX(Лист2!$B$1:$B$172,S4)</f>
        <v>Ca</v>
      </c>
      <c r="U4" s="37">
        <f t="shared" si="1"/>
        <v>48</v>
      </c>
      <c r="V4" s="40">
        <f t="shared" ref="V4:V10" si="2">S4-W4</f>
        <v>-2</v>
      </c>
      <c r="W4" s="37">
        <f>INDEX(Лист1!$A$2:$A$506,Y4)</f>
        <v>22</v>
      </c>
      <c r="X4" s="38" t="str">
        <f>INDEX(Лист1!$B$2:$B$506,Y4)</f>
        <v>Ti</v>
      </c>
      <c r="Y4" s="41">
        <f t="shared" ref="Y4:Y10" si="3">U4</f>
        <v>48</v>
      </c>
      <c r="Z4" s="150"/>
      <c r="AA4" s="14"/>
    </row>
    <row r="5" spans="13:27" ht="15.6" x14ac:dyDescent="0.3">
      <c r="M5" s="51" t="s">
        <v>189</v>
      </c>
      <c r="N5" s="42">
        <f>0.98+0.015*O3^(2/3)</f>
        <v>1.3367767829946524</v>
      </c>
      <c r="O5" s="2"/>
      <c r="P5" s="154"/>
      <c r="Q5" s="2">
        <v>2</v>
      </c>
      <c r="R5" s="43" t="s">
        <v>7</v>
      </c>
      <c r="S5" s="44">
        <f t="shared" si="0"/>
        <v>14</v>
      </c>
      <c r="T5" s="45" t="str">
        <f>INDEX(Лист2!$B$1:$B$172,S5)</f>
        <v>Si</v>
      </c>
      <c r="U5" s="46">
        <f t="shared" si="1"/>
        <v>34</v>
      </c>
      <c r="V5" s="47">
        <f t="shared" si="2"/>
        <v>-2</v>
      </c>
      <c r="W5" s="48">
        <f>INDEX(Лист1!$A$2:$A$506,Y5)</f>
        <v>16</v>
      </c>
      <c r="X5" s="49" t="str">
        <f>INDEX(Лист1!$B$2:$B$506,Y5)</f>
        <v>S</v>
      </c>
      <c r="Y5" s="50">
        <f t="shared" si="3"/>
        <v>34</v>
      </c>
      <c r="Z5" s="150"/>
      <c r="AA5" s="14"/>
    </row>
    <row r="6" spans="13:27" ht="15.6" x14ac:dyDescent="0.3">
      <c r="M6" s="51" t="s">
        <v>188</v>
      </c>
      <c r="N6" s="42">
        <f>(O3-M3)/M3</f>
        <v>1.3673469387755102</v>
      </c>
      <c r="O6" s="2"/>
      <c r="P6" s="154"/>
      <c r="Q6" s="37">
        <v>3</v>
      </c>
      <c r="R6" s="38" t="s">
        <v>7</v>
      </c>
      <c r="S6" s="39">
        <f t="shared" si="0"/>
        <v>11</v>
      </c>
      <c r="T6" s="38" t="str">
        <f>INDEX(Лист2!$B$1:$B$172,S6)</f>
        <v>Na</v>
      </c>
      <c r="U6" s="37">
        <f t="shared" si="1"/>
        <v>26</v>
      </c>
      <c r="V6" s="40">
        <f t="shared" si="2"/>
        <v>-1</v>
      </c>
      <c r="W6" s="37">
        <f>INDEX(Лист1!$A$2:$A$506,Y6)</f>
        <v>12</v>
      </c>
      <c r="X6" s="38" t="str">
        <f>INDEX(Лист1!$B$2:$B$506,Y6)</f>
        <v>Mg</v>
      </c>
      <c r="Y6" s="41">
        <f t="shared" si="3"/>
        <v>26</v>
      </c>
      <c r="Z6" s="151" t="s">
        <v>199</v>
      </c>
      <c r="AA6" s="14"/>
    </row>
    <row r="7" spans="13:27" x14ac:dyDescent="0.3">
      <c r="M7" s="51"/>
      <c r="N7" s="2"/>
      <c r="O7" s="2"/>
      <c r="P7" s="154"/>
      <c r="Q7" s="37">
        <v>4</v>
      </c>
      <c r="R7" s="38" t="s">
        <v>7</v>
      </c>
      <c r="S7" s="39">
        <f t="shared" si="0"/>
        <v>9</v>
      </c>
      <c r="T7" s="38" t="str">
        <f>INDEX(Лист2!$B$1:$B$172,S7)</f>
        <v>F</v>
      </c>
      <c r="U7" s="37">
        <f t="shared" si="1"/>
        <v>21</v>
      </c>
      <c r="V7" s="40">
        <f t="shared" si="2"/>
        <v>-1</v>
      </c>
      <c r="W7" s="37">
        <f>INDEX(Лист1!$A$2:$A$506,Y7)</f>
        <v>10</v>
      </c>
      <c r="X7" s="38" t="str">
        <f>INDEX(Лист1!$B$2:$B$506,Y7)</f>
        <v>Ne</v>
      </c>
      <c r="Y7" s="41">
        <f t="shared" si="3"/>
        <v>21</v>
      </c>
      <c r="Z7" s="151"/>
      <c r="AA7" s="14"/>
    </row>
    <row r="8" spans="13:27" x14ac:dyDescent="0.3">
      <c r="M8" s="51"/>
      <c r="N8" s="2"/>
      <c r="O8" s="2"/>
      <c r="P8" s="154"/>
      <c r="Q8" s="37">
        <v>5</v>
      </c>
      <c r="R8" s="38" t="s">
        <v>7</v>
      </c>
      <c r="S8" s="39">
        <f t="shared" si="0"/>
        <v>8</v>
      </c>
      <c r="T8" s="38" t="str">
        <f>INDEX(Лист2!$B$1:$B$172,S8)</f>
        <v>O</v>
      </c>
      <c r="U8" s="37">
        <f t="shared" si="1"/>
        <v>18</v>
      </c>
      <c r="V8" s="40">
        <f t="shared" si="2"/>
        <v>0</v>
      </c>
      <c r="W8" s="37">
        <f>INDEX(Лист1!$A$2:$A$506,Y8)</f>
        <v>8</v>
      </c>
      <c r="X8" s="38" t="str">
        <f>INDEX(Лист1!$B$2:$B$506,Y8)</f>
        <v>O</v>
      </c>
      <c r="Y8" s="41">
        <f t="shared" si="3"/>
        <v>18</v>
      </c>
      <c r="Z8" s="151"/>
      <c r="AA8" s="14"/>
    </row>
    <row r="9" spans="13:27" x14ac:dyDescent="0.3">
      <c r="M9" s="51"/>
      <c r="N9" s="2"/>
      <c r="O9" s="2"/>
      <c r="P9" s="154"/>
      <c r="Q9" s="37">
        <v>6</v>
      </c>
      <c r="R9" s="38" t="s">
        <v>7</v>
      </c>
      <c r="S9" s="39">
        <f t="shared" si="0"/>
        <v>7</v>
      </c>
      <c r="T9" s="38" t="str">
        <f>INDEX(Лист2!$B$1:$B$172,S9)</f>
        <v>N</v>
      </c>
      <c r="U9" s="37">
        <f t="shared" si="1"/>
        <v>16</v>
      </c>
      <c r="V9" s="40">
        <f t="shared" si="2"/>
        <v>-1</v>
      </c>
      <c r="W9" s="37">
        <f>INDEX(Лист1!$A$2:$A$506,Y9)</f>
        <v>8</v>
      </c>
      <c r="X9" s="38" t="str">
        <f>INDEX(Лист1!$B$2:$B$506,Y9)</f>
        <v>O</v>
      </c>
      <c r="Y9" s="41">
        <f t="shared" si="3"/>
        <v>16</v>
      </c>
      <c r="Z9" s="151"/>
      <c r="AA9" s="14"/>
    </row>
    <row r="10" spans="13:27" ht="15" thickBot="1" x14ac:dyDescent="0.35">
      <c r="M10" s="52"/>
      <c r="N10" s="16"/>
      <c r="O10" s="16"/>
      <c r="P10" s="155"/>
      <c r="Q10" s="53">
        <v>7</v>
      </c>
      <c r="R10" s="54" t="s">
        <v>7</v>
      </c>
      <c r="S10" s="55">
        <f t="shared" si="0"/>
        <v>6</v>
      </c>
      <c r="T10" s="54" t="str">
        <f>INDEX(Лист2!$B$1:$B$172,S10)</f>
        <v>C</v>
      </c>
      <c r="U10" s="53">
        <f t="shared" si="1"/>
        <v>14</v>
      </c>
      <c r="V10" s="56">
        <f t="shared" si="2"/>
        <v>-1</v>
      </c>
      <c r="W10" s="53">
        <f>INDEX(Лист1!$A$2:$A$506,Y10)</f>
        <v>7</v>
      </c>
      <c r="X10" s="54" t="str">
        <f>INDEX(Лист1!$B$2:$B$506,Y10)</f>
        <v>N</v>
      </c>
      <c r="Y10" s="57">
        <f t="shared" si="3"/>
        <v>14</v>
      </c>
      <c r="Z10" s="151"/>
      <c r="AA10" s="14"/>
    </row>
    <row r="11" spans="13:27" ht="15" thickBot="1" x14ac:dyDescent="0.35">
      <c r="M11" s="14"/>
      <c r="N11" s="14"/>
      <c r="O11" s="14"/>
      <c r="P11" s="14"/>
      <c r="Q11" s="58"/>
      <c r="R11" s="58"/>
      <c r="S11" s="58"/>
      <c r="T11" s="58"/>
      <c r="U11" s="58"/>
      <c r="V11" s="14"/>
      <c r="W11" s="14"/>
      <c r="X11" s="14"/>
      <c r="Y11" s="59"/>
      <c r="Z11" s="14"/>
      <c r="AA11" s="14"/>
    </row>
    <row r="12" spans="13:27" x14ac:dyDescent="0.3">
      <c r="M12" s="70"/>
      <c r="N12" s="156" t="s">
        <v>195</v>
      </c>
      <c r="O12" s="11"/>
      <c r="P12" s="11"/>
      <c r="Q12" s="11"/>
      <c r="R12" s="11"/>
      <c r="S12" s="11"/>
      <c r="T12" s="11"/>
      <c r="U12" s="11"/>
      <c r="V12" s="158" t="s">
        <v>196</v>
      </c>
      <c r="W12" s="11"/>
      <c r="X12" s="10" t="s">
        <v>193</v>
      </c>
      <c r="Y12" s="12"/>
      <c r="Z12" s="13"/>
      <c r="AA12" s="14"/>
    </row>
    <row r="13" spans="13:27" ht="15" thickBot="1" x14ac:dyDescent="0.35">
      <c r="M13" s="52" t="s">
        <v>0</v>
      </c>
      <c r="N13" s="157"/>
      <c r="O13" s="16" t="s">
        <v>1</v>
      </c>
      <c r="P13" s="16"/>
      <c r="Q13" s="16" t="s">
        <v>194</v>
      </c>
      <c r="R13" s="16"/>
      <c r="S13" s="16" t="s">
        <v>0</v>
      </c>
      <c r="T13" s="16" t="s">
        <v>30</v>
      </c>
      <c r="U13" s="16" t="s">
        <v>1</v>
      </c>
      <c r="V13" s="159"/>
      <c r="W13" s="16" t="s">
        <v>0</v>
      </c>
      <c r="X13" s="16" t="s">
        <v>30</v>
      </c>
      <c r="Y13" s="18" t="s">
        <v>1</v>
      </c>
      <c r="Z13" s="13"/>
      <c r="AA13" s="14"/>
    </row>
    <row r="14" spans="13:27" ht="15" thickBot="1" x14ac:dyDescent="0.35">
      <c r="M14" s="19">
        <f>M3</f>
        <v>49</v>
      </c>
      <c r="N14" s="20" t="str">
        <f>INDEX(Лист2!$B$1:$B$172,M14)</f>
        <v>In</v>
      </c>
      <c r="O14" s="24">
        <f>O3</f>
        <v>116</v>
      </c>
      <c r="P14" s="153" t="s">
        <v>198</v>
      </c>
      <c r="Q14" s="61">
        <v>1</v>
      </c>
      <c r="R14" s="25" t="s">
        <v>7</v>
      </c>
      <c r="S14" s="26">
        <f>ROUND($M$14/($Q14*3^0.5), 0)</f>
        <v>28</v>
      </c>
      <c r="T14" s="27" t="str">
        <f>INDEX(Лист2!$B$1:$B$172,S14)</f>
        <v>Ni</v>
      </c>
      <c r="U14" s="92">
        <f>ROUND($O$14/($Q14*3^0.5), 0)</f>
        <v>67</v>
      </c>
      <c r="V14" s="81">
        <f>S14-W14</f>
        <v>-2</v>
      </c>
      <c r="W14" s="89">
        <f>INDEX(Лист1!$A$2:$A$506,Y14)</f>
        <v>30</v>
      </c>
      <c r="X14" s="31" t="str">
        <f>INDEX(Лист1!$B$2:$B$506,Y14)</f>
        <v>Zn</v>
      </c>
      <c r="Y14" s="32">
        <f>U14</f>
        <v>67</v>
      </c>
      <c r="Z14" s="152" t="s">
        <v>200</v>
      </c>
      <c r="AA14" s="14">
        <f>Y16+Y15+Y14</f>
        <v>116</v>
      </c>
    </row>
    <row r="15" spans="13:27" ht="16.8" thickBot="1" x14ac:dyDescent="0.35">
      <c r="M15" s="61" t="s">
        <v>6</v>
      </c>
      <c r="N15" s="62">
        <f>M14*M14/O14</f>
        <v>20.698275862068964</v>
      </c>
      <c r="O15" s="63" t="s">
        <v>190</v>
      </c>
      <c r="P15" s="154"/>
      <c r="Q15" s="51">
        <v>1.5</v>
      </c>
      <c r="R15" s="43" t="s">
        <v>7</v>
      </c>
      <c r="S15" s="44">
        <f>ROUND($M$14/($Q15*3^0.5), 0)</f>
        <v>19</v>
      </c>
      <c r="T15" s="45" t="str">
        <f>INDEX(Лист2!$B$1:$B$172,S15)</f>
        <v>K</v>
      </c>
      <c r="U15" s="93">
        <f>ROUND($O$14/($Q15*3^0.5), 0)</f>
        <v>45</v>
      </c>
      <c r="V15" s="46">
        <f t="shared" ref="V15" si="4">S15-W15</f>
        <v>-2</v>
      </c>
      <c r="W15" s="90">
        <f>INDEX(Лист1!$A$2:$A$506,Y15)</f>
        <v>21</v>
      </c>
      <c r="X15" s="49" t="str">
        <f>INDEX(Лист1!$B$2:$B$506,Y15)</f>
        <v>Sc</v>
      </c>
      <c r="Y15" s="50">
        <f t="shared" ref="Y15" si="5">U15</f>
        <v>45</v>
      </c>
      <c r="Z15" s="152"/>
      <c r="AA15" s="14"/>
    </row>
    <row r="16" spans="13:27" ht="15.6" x14ac:dyDescent="0.3">
      <c r="M16" s="51" t="s">
        <v>189</v>
      </c>
      <c r="N16" s="42">
        <f>0.98+0.015*O14^(2/3)</f>
        <v>1.3367767829946524</v>
      </c>
      <c r="O16" s="64"/>
      <c r="P16" s="154"/>
      <c r="Q16" s="51" t="s">
        <v>59</v>
      </c>
      <c r="R16" s="43" t="s">
        <v>5</v>
      </c>
      <c r="S16" s="44">
        <f>M14-S14-S15</f>
        <v>2</v>
      </c>
      <c r="T16" s="45" t="str">
        <f>INDEX(Лист2!$B$1:$B$172,S16)</f>
        <v>He</v>
      </c>
      <c r="U16" s="93">
        <f>O14-U14-U15</f>
        <v>4</v>
      </c>
      <c r="V16" s="46">
        <f>S16-W16</f>
        <v>0</v>
      </c>
      <c r="W16" s="90">
        <f>INDEX(Лист1!$A$2:$A$506,Y16)</f>
        <v>2</v>
      </c>
      <c r="X16" s="49" t="str">
        <f>INDEX(Лист1!$B$2:$B$506,Y16)</f>
        <v>He</v>
      </c>
      <c r="Y16" s="50">
        <f>U16</f>
        <v>4</v>
      </c>
      <c r="Z16" s="152"/>
      <c r="AA16" s="14"/>
    </row>
    <row r="17" spans="13:27" ht="16.2" thickBot="1" x14ac:dyDescent="0.35">
      <c r="M17" s="52" t="s">
        <v>188</v>
      </c>
      <c r="N17" s="65">
        <f>(O14-M14)/M14</f>
        <v>1.3673469387755102</v>
      </c>
      <c r="O17" s="66"/>
      <c r="P17" s="155"/>
      <c r="Q17" s="52"/>
      <c r="R17" s="16"/>
      <c r="S17" s="95"/>
      <c r="T17" s="68"/>
      <c r="U17" s="69"/>
      <c r="V17" s="67"/>
      <c r="W17" s="95"/>
      <c r="X17" s="68"/>
      <c r="Y17" s="69"/>
      <c r="Z17" s="152"/>
      <c r="AA17" s="14"/>
    </row>
  </sheetData>
  <sheetProtection algorithmName="SHA-512" hashValue="y2Df0AFJmgxJrqQXf0q2Fyc2bHA8UwZ2NfuMfY+Jw8wf/nXfuQN0VTea7QncSQhJn2cxK3nKs9euFIO6fg4lHw==" saltValue="wTrbHWznP237RaiMC+hd6w==" spinCount="100000" sheet="1" selectLockedCells="1"/>
  <mergeCells count="9">
    <mergeCell ref="N12:N13"/>
    <mergeCell ref="V12:V13"/>
    <mergeCell ref="N1:N2"/>
    <mergeCell ref="P14:P17"/>
    <mergeCell ref="Z14:Z17"/>
    <mergeCell ref="V1:V2"/>
    <mergeCell ref="P3:P10"/>
    <mergeCell ref="Z3:Z5"/>
    <mergeCell ref="Z6:Z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AA36"/>
  <sheetViews>
    <sheetView topLeftCell="G13" zoomScale="130" zoomScaleNormal="130" workbookViewId="0">
      <selection activeCell="R19" sqref="R19"/>
    </sheetView>
  </sheetViews>
  <sheetFormatPr defaultRowHeight="14.4" x14ac:dyDescent="0.3"/>
  <cols>
    <col min="1" max="11" width="5.5546875" customWidth="1"/>
    <col min="12" max="12" width="4.21875" customWidth="1"/>
    <col min="13" max="13" width="5.5546875" customWidth="1"/>
    <col min="14" max="14" width="7.109375" customWidth="1"/>
    <col min="15" max="15" width="5.109375" customWidth="1"/>
    <col min="16" max="16" width="3.21875" customWidth="1"/>
    <col min="17" max="17" width="6.6640625" customWidth="1"/>
    <col min="18" max="18" width="4.21875" customWidth="1"/>
    <col min="19" max="19" width="3.88671875" customWidth="1"/>
    <col min="20" max="21" width="4.109375" customWidth="1"/>
    <col min="22" max="22" width="4" customWidth="1"/>
    <col min="23" max="23" width="3.5546875" customWidth="1"/>
    <col min="24" max="24" width="4.88671875" customWidth="1"/>
    <col min="25" max="25" width="4" customWidth="1"/>
    <col min="26" max="26" width="10" customWidth="1"/>
    <col min="27" max="27" width="5.5546875" customWidth="1"/>
  </cols>
  <sheetData>
    <row r="1" spans="12:27" x14ac:dyDescent="0.3">
      <c r="M1" s="70"/>
      <c r="N1" s="156" t="s">
        <v>195</v>
      </c>
      <c r="O1" s="11"/>
      <c r="P1" s="11"/>
      <c r="Q1" s="11"/>
      <c r="R1" s="11"/>
      <c r="S1" s="11"/>
      <c r="T1" s="11"/>
      <c r="U1" s="11"/>
      <c r="V1" s="158" t="s">
        <v>196</v>
      </c>
      <c r="W1" s="11"/>
      <c r="X1" s="10" t="s">
        <v>193</v>
      </c>
      <c r="Y1" s="12"/>
      <c r="Z1" s="13"/>
      <c r="AA1" s="14"/>
    </row>
    <row r="2" spans="12:27" ht="15" thickBot="1" x14ac:dyDescent="0.35">
      <c r="M2" s="52" t="s">
        <v>0</v>
      </c>
      <c r="N2" s="157"/>
      <c r="O2" s="16" t="s">
        <v>1</v>
      </c>
      <c r="P2" s="16"/>
      <c r="Q2" s="16" t="s">
        <v>194</v>
      </c>
      <c r="R2" s="16"/>
      <c r="S2" s="16" t="s">
        <v>0</v>
      </c>
      <c r="T2" s="16" t="s">
        <v>30</v>
      </c>
      <c r="U2" s="16" t="s">
        <v>1</v>
      </c>
      <c r="V2" s="159"/>
      <c r="W2" s="16" t="s">
        <v>0</v>
      </c>
      <c r="X2" s="16" t="s">
        <v>30</v>
      </c>
      <c r="Y2" s="18" t="s">
        <v>1</v>
      </c>
      <c r="Z2" s="13"/>
      <c r="AA2" s="14"/>
    </row>
    <row r="3" spans="12:27" ht="15" thickBot="1" x14ac:dyDescent="0.35">
      <c r="M3" s="19">
        <f>'Для молекул'!S3</f>
        <v>60</v>
      </c>
      <c r="N3" s="20" t="str">
        <f>INDEX(Лист2!$B$1:$B$172,M3)</f>
        <v>Nd</v>
      </c>
      <c r="O3" s="24">
        <f>'Для молекул'!U3</f>
        <v>142</v>
      </c>
      <c r="P3" s="153" t="s">
        <v>191</v>
      </c>
      <c r="Q3" s="7">
        <v>0</v>
      </c>
      <c r="R3" s="25" t="s">
        <v>7</v>
      </c>
      <c r="S3" s="26">
        <f t="shared" ref="S3:S10" si="0">ROUND($M$3/($Q3+2^0.5), 0)</f>
        <v>42</v>
      </c>
      <c r="T3" s="27" t="str">
        <f>INDEX(Лист2!$B$1:$B$172,S3)</f>
        <v>Mo</v>
      </c>
      <c r="U3" s="88">
        <f t="shared" ref="U3:U10" si="1">ROUND($O$3/($Q3+2^0.5), 0)</f>
        <v>100</v>
      </c>
      <c r="V3" s="29">
        <f>S3-W3</f>
        <v>-2</v>
      </c>
      <c r="W3" s="30">
        <f>INDEX(Лист1!$A$2:$A$506,Y3)</f>
        <v>44</v>
      </c>
      <c r="X3" s="31" t="str">
        <f>INDEX(Лист1!$B$2:$B$506,Y3)</f>
        <v>Ru</v>
      </c>
      <c r="Y3" s="32">
        <f>U3</f>
        <v>100</v>
      </c>
      <c r="Z3" s="150" t="s">
        <v>200</v>
      </c>
      <c r="AA3" s="14">
        <f>Y3+Y5</f>
        <v>142</v>
      </c>
    </row>
    <row r="4" spans="12:27" ht="16.8" thickBot="1" x14ac:dyDescent="0.35">
      <c r="M4" s="51" t="s">
        <v>6</v>
      </c>
      <c r="N4" s="36">
        <f>M3*M3/O3</f>
        <v>25.35211267605634</v>
      </c>
      <c r="O4" s="16" t="s">
        <v>190</v>
      </c>
      <c r="P4" s="154"/>
      <c r="Q4" s="37">
        <v>1</v>
      </c>
      <c r="R4" s="38" t="s">
        <v>7</v>
      </c>
      <c r="S4" s="39">
        <f t="shared" si="0"/>
        <v>25</v>
      </c>
      <c r="T4" s="38" t="str">
        <f>INDEX(Лист2!$B$1:$B$172,S4)</f>
        <v>Mn</v>
      </c>
      <c r="U4" s="37">
        <f t="shared" si="1"/>
        <v>59</v>
      </c>
      <c r="V4" s="40">
        <f t="shared" ref="V4:V10" si="2">S4-W4</f>
        <v>-2</v>
      </c>
      <c r="W4" s="37">
        <f>INDEX(Лист1!$A$2:$A$506,Y4)</f>
        <v>27</v>
      </c>
      <c r="X4" s="38" t="str">
        <f>INDEX(Лист1!$B$2:$B$506,Y4)</f>
        <v>Co</v>
      </c>
      <c r="Y4" s="41">
        <f t="shared" ref="Y4:Y10" si="3">U4</f>
        <v>59</v>
      </c>
      <c r="Z4" s="150"/>
      <c r="AA4" s="14"/>
    </row>
    <row r="5" spans="12:27" ht="15.6" x14ac:dyDescent="0.3">
      <c r="M5" s="51" t="s">
        <v>189</v>
      </c>
      <c r="N5" s="42">
        <f>0.98+0.015*O3^(2/3)</f>
        <v>1.3882725255371997</v>
      </c>
      <c r="O5" s="2"/>
      <c r="P5" s="154"/>
      <c r="Q5" s="2">
        <v>2</v>
      </c>
      <c r="R5" s="43" t="s">
        <v>7</v>
      </c>
      <c r="S5" s="44">
        <f t="shared" si="0"/>
        <v>18</v>
      </c>
      <c r="T5" s="45" t="str">
        <f>INDEX(Лист2!$B$1:$B$172,S5)</f>
        <v>Ar</v>
      </c>
      <c r="U5" s="46">
        <f t="shared" si="1"/>
        <v>42</v>
      </c>
      <c r="V5" s="47">
        <f t="shared" si="2"/>
        <v>-2</v>
      </c>
      <c r="W5" s="48">
        <f>INDEX(Лист1!$A$2:$A$506,Y5)</f>
        <v>20</v>
      </c>
      <c r="X5" s="49" t="str">
        <f>INDEX(Лист1!$B$2:$B$506,Y5)</f>
        <v>Ca</v>
      </c>
      <c r="Y5" s="50">
        <f t="shared" si="3"/>
        <v>42</v>
      </c>
      <c r="Z5" s="150"/>
      <c r="AA5" s="14"/>
    </row>
    <row r="6" spans="12:27" ht="15.6" x14ac:dyDescent="0.3">
      <c r="M6" s="51" t="s">
        <v>188</v>
      </c>
      <c r="N6" s="42">
        <f>(O3-M3)/M3</f>
        <v>1.3666666666666667</v>
      </c>
      <c r="O6" s="2"/>
      <c r="P6" s="154"/>
      <c r="Q6" s="37">
        <v>3</v>
      </c>
      <c r="R6" s="38" t="s">
        <v>7</v>
      </c>
      <c r="S6" s="39">
        <f t="shared" si="0"/>
        <v>14</v>
      </c>
      <c r="T6" s="38" t="str">
        <f>INDEX(Лист2!$B$1:$B$172,S6)</f>
        <v>Si</v>
      </c>
      <c r="U6" s="37">
        <f t="shared" si="1"/>
        <v>32</v>
      </c>
      <c r="V6" s="40">
        <f t="shared" si="2"/>
        <v>-2</v>
      </c>
      <c r="W6" s="37">
        <f>INDEX(Лист1!$A$2:$A$506,Y6)</f>
        <v>16</v>
      </c>
      <c r="X6" s="38" t="str">
        <f>INDEX(Лист1!$B$2:$B$506,Y6)</f>
        <v>S</v>
      </c>
      <c r="Y6" s="41">
        <f t="shared" si="3"/>
        <v>32</v>
      </c>
      <c r="Z6" s="151" t="s">
        <v>199</v>
      </c>
      <c r="AA6" s="14"/>
    </row>
    <row r="7" spans="12:27" x14ac:dyDescent="0.3">
      <c r="M7" s="51"/>
      <c r="N7" s="2"/>
      <c r="O7" s="2"/>
      <c r="P7" s="154"/>
      <c r="Q7" s="37">
        <v>4</v>
      </c>
      <c r="R7" s="38" t="s">
        <v>7</v>
      </c>
      <c r="S7" s="39">
        <f t="shared" si="0"/>
        <v>11</v>
      </c>
      <c r="T7" s="38" t="str">
        <f>INDEX(Лист2!$B$1:$B$172,S7)</f>
        <v>Na</v>
      </c>
      <c r="U7" s="37">
        <f t="shared" si="1"/>
        <v>26</v>
      </c>
      <c r="V7" s="40">
        <f t="shared" si="2"/>
        <v>-1</v>
      </c>
      <c r="W7" s="37">
        <f>INDEX(Лист1!$A$2:$A$506,Y7)</f>
        <v>12</v>
      </c>
      <c r="X7" s="38" t="str">
        <f>INDEX(Лист1!$B$2:$B$506,Y7)</f>
        <v>Mg</v>
      </c>
      <c r="Y7" s="41">
        <f t="shared" si="3"/>
        <v>26</v>
      </c>
      <c r="Z7" s="151"/>
      <c r="AA7" s="14"/>
    </row>
    <row r="8" spans="12:27" x14ac:dyDescent="0.3">
      <c r="M8" s="51"/>
      <c r="N8" s="2"/>
      <c r="O8" s="2"/>
      <c r="P8" s="154"/>
      <c r="Q8" s="37">
        <v>5</v>
      </c>
      <c r="R8" s="38" t="s">
        <v>7</v>
      </c>
      <c r="S8" s="39">
        <f t="shared" si="0"/>
        <v>9</v>
      </c>
      <c r="T8" s="38" t="str">
        <f>INDEX(Лист2!$B$1:$B$172,S8)</f>
        <v>F</v>
      </c>
      <c r="U8" s="37">
        <f t="shared" si="1"/>
        <v>22</v>
      </c>
      <c r="V8" s="40">
        <f t="shared" si="2"/>
        <v>-1</v>
      </c>
      <c r="W8" s="37">
        <f>INDEX(Лист1!$A$2:$A$506,Y8)</f>
        <v>10</v>
      </c>
      <c r="X8" s="38" t="str">
        <f>INDEX(Лист1!$B$2:$B$506,Y8)</f>
        <v>Ne</v>
      </c>
      <c r="Y8" s="41">
        <f t="shared" si="3"/>
        <v>22</v>
      </c>
      <c r="Z8" s="151"/>
      <c r="AA8" s="14"/>
    </row>
    <row r="9" spans="12:27" x14ac:dyDescent="0.3">
      <c r="M9" s="51"/>
      <c r="N9" s="2"/>
      <c r="O9" s="2"/>
      <c r="P9" s="154"/>
      <c r="Q9" s="37">
        <v>6</v>
      </c>
      <c r="R9" s="38" t="s">
        <v>7</v>
      </c>
      <c r="S9" s="39">
        <f t="shared" si="0"/>
        <v>8</v>
      </c>
      <c r="T9" s="38" t="str">
        <f>INDEX(Лист2!$B$1:$B$172,S9)</f>
        <v>O</v>
      </c>
      <c r="U9" s="37">
        <f t="shared" si="1"/>
        <v>19</v>
      </c>
      <c r="V9" s="40">
        <f t="shared" si="2"/>
        <v>-1</v>
      </c>
      <c r="W9" s="37">
        <f>INDEX(Лист1!$A$2:$A$506,Y9)</f>
        <v>9</v>
      </c>
      <c r="X9" s="38" t="str">
        <f>INDEX(Лист1!$B$2:$B$506,Y9)</f>
        <v>F</v>
      </c>
      <c r="Y9" s="41">
        <f t="shared" si="3"/>
        <v>19</v>
      </c>
      <c r="Z9" s="151"/>
      <c r="AA9" s="14"/>
    </row>
    <row r="10" spans="12:27" ht="15" thickBot="1" x14ac:dyDescent="0.35">
      <c r="M10" s="52"/>
      <c r="N10" s="16"/>
      <c r="O10" s="16"/>
      <c r="P10" s="155"/>
      <c r="Q10" s="53">
        <v>7</v>
      </c>
      <c r="R10" s="54" t="s">
        <v>7</v>
      </c>
      <c r="S10" s="55">
        <f t="shared" si="0"/>
        <v>7</v>
      </c>
      <c r="T10" s="54" t="str">
        <f>INDEX(Лист2!$B$1:$B$172,S10)</f>
        <v>N</v>
      </c>
      <c r="U10" s="53">
        <f t="shared" si="1"/>
        <v>17</v>
      </c>
      <c r="V10" s="56">
        <f t="shared" si="2"/>
        <v>-1</v>
      </c>
      <c r="W10" s="53">
        <f>INDEX(Лист1!$A$2:$A$506,Y10)</f>
        <v>8</v>
      </c>
      <c r="X10" s="54" t="str">
        <f>INDEX(Лист1!$B$2:$B$506,Y10)</f>
        <v>O</v>
      </c>
      <c r="Y10" s="57">
        <f t="shared" si="3"/>
        <v>17</v>
      </c>
      <c r="Z10" s="151"/>
      <c r="AA10" s="14"/>
    </row>
    <row r="11" spans="12:27" ht="15" thickBot="1" x14ac:dyDescent="0.35">
      <c r="L11" s="14"/>
      <c r="M11" s="14"/>
      <c r="N11" s="14"/>
      <c r="O11" s="14"/>
      <c r="P11" s="14"/>
      <c r="Q11" s="58"/>
      <c r="R11" s="58"/>
      <c r="S11" s="58"/>
      <c r="T11" s="58"/>
      <c r="U11" s="58"/>
      <c r="V11" s="14"/>
      <c r="W11" s="14"/>
      <c r="X11" s="14"/>
      <c r="Y11" s="59"/>
      <c r="Z11" s="14"/>
      <c r="AA11" s="14"/>
    </row>
    <row r="12" spans="12:27" x14ac:dyDescent="0.3">
      <c r="L12" s="14"/>
      <c r="M12" s="70"/>
      <c r="N12" s="156" t="s">
        <v>195</v>
      </c>
      <c r="O12" s="11"/>
      <c r="P12" s="11"/>
      <c r="Q12" s="11"/>
      <c r="R12" s="11"/>
      <c r="S12" s="11"/>
      <c r="T12" s="11"/>
      <c r="U12" s="11"/>
      <c r="V12" s="158" t="s">
        <v>196</v>
      </c>
      <c r="W12" s="11"/>
      <c r="X12" s="10" t="s">
        <v>193</v>
      </c>
      <c r="Y12" s="12"/>
      <c r="Z12" s="13"/>
      <c r="AA12" s="14"/>
    </row>
    <row r="13" spans="12:27" ht="15" thickBot="1" x14ac:dyDescent="0.35">
      <c r="L13" s="14"/>
      <c r="M13" s="52" t="s">
        <v>0</v>
      </c>
      <c r="N13" s="157"/>
      <c r="O13" s="16" t="s">
        <v>1</v>
      </c>
      <c r="P13" s="16"/>
      <c r="Q13" s="16" t="s">
        <v>194</v>
      </c>
      <c r="R13" s="16"/>
      <c r="S13" s="16" t="s">
        <v>0</v>
      </c>
      <c r="T13" s="16" t="s">
        <v>30</v>
      </c>
      <c r="U13" s="16" t="s">
        <v>1</v>
      </c>
      <c r="V13" s="159"/>
      <c r="W13" s="16" t="s">
        <v>0</v>
      </c>
      <c r="X13" s="16" t="s">
        <v>30</v>
      </c>
      <c r="Y13" s="18" t="s">
        <v>1</v>
      </c>
      <c r="Z13" s="13"/>
      <c r="AA13" s="14"/>
    </row>
    <row r="14" spans="12:27" ht="15" thickBot="1" x14ac:dyDescent="0.35">
      <c r="L14" s="14"/>
      <c r="M14" s="19">
        <f>M3</f>
        <v>60</v>
      </c>
      <c r="N14" s="20" t="str">
        <f>INDEX(Лист2!$B$1:$B$172,M14)</f>
        <v>Nd</v>
      </c>
      <c r="O14" s="24">
        <f>O3</f>
        <v>142</v>
      </c>
      <c r="P14" s="153" t="s">
        <v>198</v>
      </c>
      <c r="Q14" s="61">
        <v>1</v>
      </c>
      <c r="R14" s="25" t="s">
        <v>7</v>
      </c>
      <c r="S14" s="26">
        <f>ROUND($M$14/($Q14*3^0.5), 0)</f>
        <v>35</v>
      </c>
      <c r="T14" s="27" t="str">
        <f>INDEX(Лист2!$B$1:$B$172,S14)</f>
        <v>Br</v>
      </c>
      <c r="U14" s="92">
        <f>ROUND($O$14/($Q14*3^0.5), 0)</f>
        <v>82</v>
      </c>
      <c r="V14" s="88">
        <f>S14-W14</f>
        <v>-1</v>
      </c>
      <c r="W14" s="89">
        <f>INDEX(Лист1!$A$2:$A$506,Y14)</f>
        <v>36</v>
      </c>
      <c r="X14" s="31" t="str">
        <f>INDEX(Лист1!$B$2:$B$506,Y14)</f>
        <v>Kr</v>
      </c>
      <c r="Y14" s="32">
        <f>U14</f>
        <v>82</v>
      </c>
      <c r="Z14" s="152" t="s">
        <v>200</v>
      </c>
      <c r="AA14" s="14">
        <f>Y16+Y15+Y14</f>
        <v>142</v>
      </c>
    </row>
    <row r="15" spans="12:27" ht="16.8" thickBot="1" x14ac:dyDescent="0.35">
      <c r="L15" s="14"/>
      <c r="M15" s="61" t="s">
        <v>6</v>
      </c>
      <c r="N15" s="62">
        <f>M14*M14/O14</f>
        <v>25.35211267605634</v>
      </c>
      <c r="O15" s="63" t="s">
        <v>190</v>
      </c>
      <c r="P15" s="154"/>
      <c r="Q15" s="51">
        <v>1.5</v>
      </c>
      <c r="R15" s="43" t="s">
        <v>7</v>
      </c>
      <c r="S15" s="44">
        <f>ROUND($M$14/($Q15*3^0.5), 0)</f>
        <v>23</v>
      </c>
      <c r="T15" s="45" t="str">
        <f>INDEX(Лист2!$B$1:$B$172,S15)</f>
        <v>V</v>
      </c>
      <c r="U15" s="93">
        <f>ROUND($O$14/($Q15*3^0.5), 0)</f>
        <v>55</v>
      </c>
      <c r="V15" s="46">
        <f t="shared" ref="V15" si="4">S15-W15</f>
        <v>-2</v>
      </c>
      <c r="W15" s="90">
        <f>INDEX(Лист1!$A$2:$A$506,Y15)</f>
        <v>25</v>
      </c>
      <c r="X15" s="49" t="str">
        <f>INDEX(Лист1!$B$2:$B$506,Y15)</f>
        <v>Mn</v>
      </c>
      <c r="Y15" s="50">
        <f t="shared" ref="Y15" si="5">U15</f>
        <v>55</v>
      </c>
      <c r="Z15" s="152"/>
      <c r="AA15" s="14"/>
    </row>
    <row r="16" spans="12:27" ht="15.6" x14ac:dyDescent="0.3">
      <c r="L16" s="14"/>
      <c r="M16" s="51" t="s">
        <v>189</v>
      </c>
      <c r="N16" s="42">
        <f>0.98+0.015*O14^(2/3)</f>
        <v>1.3882725255371997</v>
      </c>
      <c r="O16" s="64"/>
      <c r="P16" s="154"/>
      <c r="Q16" s="51" t="s">
        <v>59</v>
      </c>
      <c r="R16" s="43" t="s">
        <v>5</v>
      </c>
      <c r="S16" s="44">
        <f>M14-S14-S15</f>
        <v>2</v>
      </c>
      <c r="T16" s="45" t="str">
        <f>INDEX(Лист2!$B$1:$B$172,S16)</f>
        <v>He</v>
      </c>
      <c r="U16" s="93">
        <f>O14-U14-U15</f>
        <v>5</v>
      </c>
      <c r="V16" s="46">
        <f>S16-W16</f>
        <v>-1</v>
      </c>
      <c r="W16" s="90">
        <f>INDEX(Лист1!$A$2:$A$506,Y16)</f>
        <v>3</v>
      </c>
      <c r="X16" s="49" t="str">
        <f>INDEX(Лист1!$B$2:$B$506,Y16)</f>
        <v>Li</v>
      </c>
      <c r="Y16" s="50">
        <f>U16</f>
        <v>5</v>
      </c>
      <c r="Z16" s="152"/>
      <c r="AA16" s="14"/>
    </row>
    <row r="17" spans="12:27" ht="16.2" thickBot="1" x14ac:dyDescent="0.35">
      <c r="L17" s="14"/>
      <c r="M17" s="52" t="s">
        <v>188</v>
      </c>
      <c r="N17" s="65">
        <f>(O14-M14)/M14</f>
        <v>1.3666666666666667</v>
      </c>
      <c r="O17" s="66"/>
      <c r="P17" s="155"/>
      <c r="Q17" s="52"/>
      <c r="R17" s="16"/>
      <c r="S17" s="95"/>
      <c r="T17" s="68"/>
      <c r="U17" s="69"/>
      <c r="V17" s="67"/>
      <c r="W17" s="95"/>
      <c r="X17" s="68"/>
      <c r="Y17" s="69"/>
      <c r="Z17" s="152"/>
      <c r="AA17" s="14"/>
    </row>
    <row r="18" spans="12:27" ht="15" thickBot="1" x14ac:dyDescent="0.35"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2:27" x14ac:dyDescent="0.3">
      <c r="L19" s="14"/>
      <c r="M19" s="70"/>
      <c r="N19" s="156" t="s">
        <v>195</v>
      </c>
      <c r="O19" s="11"/>
      <c r="P19" s="11"/>
      <c r="Q19" s="11"/>
      <c r="R19" s="11"/>
      <c r="S19" s="11"/>
      <c r="T19" s="11"/>
      <c r="U19" s="11"/>
      <c r="V19" s="158" t="s">
        <v>196</v>
      </c>
      <c r="W19" s="11"/>
      <c r="X19" s="10" t="s">
        <v>193</v>
      </c>
      <c r="Y19" s="12"/>
      <c r="Z19" s="13"/>
      <c r="AA19" s="14"/>
    </row>
    <row r="20" spans="12:27" ht="15" thickBot="1" x14ac:dyDescent="0.35">
      <c r="L20" s="14"/>
      <c r="M20" s="52" t="s">
        <v>0</v>
      </c>
      <c r="N20" s="157"/>
      <c r="O20" s="16" t="s">
        <v>1</v>
      </c>
      <c r="P20" s="16"/>
      <c r="Q20" s="16" t="s">
        <v>194</v>
      </c>
      <c r="R20" s="16"/>
      <c r="S20" s="2" t="s">
        <v>0</v>
      </c>
      <c r="T20" s="2" t="s">
        <v>30</v>
      </c>
      <c r="U20" s="2" t="s">
        <v>1</v>
      </c>
      <c r="V20" s="159"/>
      <c r="W20" s="16" t="s">
        <v>0</v>
      </c>
      <c r="X20" s="16" t="s">
        <v>30</v>
      </c>
      <c r="Y20" s="18" t="s">
        <v>1</v>
      </c>
      <c r="Z20" s="13"/>
      <c r="AA20" s="14"/>
    </row>
    <row r="21" spans="12:27" ht="15" thickBot="1" x14ac:dyDescent="0.35">
      <c r="L21" s="14"/>
      <c r="M21" s="19">
        <f>S3</f>
        <v>42</v>
      </c>
      <c r="N21" s="20" t="str">
        <f>INDEX(Лист2!$B$1:$B$172,M21)</f>
        <v>Mo</v>
      </c>
      <c r="O21" s="24">
        <f>U3</f>
        <v>100</v>
      </c>
      <c r="P21" s="153" t="s">
        <v>191</v>
      </c>
      <c r="Q21" s="7">
        <v>0</v>
      </c>
      <c r="R21" s="25" t="s">
        <v>7</v>
      </c>
      <c r="S21" s="26">
        <f>ROUND($M$21/($Q21+2^0.5), 0)</f>
        <v>30</v>
      </c>
      <c r="T21" s="27" t="str">
        <f>INDEX(Лист2!$B$1:$B$172,S21)</f>
        <v>Zn</v>
      </c>
      <c r="U21" s="92">
        <f>ROUND($O$21/($Q21+2^0.5), 0)</f>
        <v>71</v>
      </c>
      <c r="V21" s="92">
        <f>S21-W21</f>
        <v>-1</v>
      </c>
      <c r="W21" s="30">
        <f>INDEX(Лист1!$A$2:$A$506,Y21)</f>
        <v>31</v>
      </c>
      <c r="X21" s="31" t="str">
        <f>INDEX(Лист1!$B$2:$B$506,Y21)</f>
        <v>Ga</v>
      </c>
      <c r="Y21" s="32">
        <f>U21</f>
        <v>71</v>
      </c>
      <c r="Z21" s="150" t="s">
        <v>200</v>
      </c>
      <c r="AA21" s="14">
        <f>Y21+Y23</f>
        <v>100</v>
      </c>
    </row>
    <row r="22" spans="12:27" ht="16.8" thickBot="1" x14ac:dyDescent="0.35">
      <c r="L22" s="14"/>
      <c r="M22" s="51" t="s">
        <v>6</v>
      </c>
      <c r="N22" s="36">
        <f>M21*M21/O21</f>
        <v>17.64</v>
      </c>
      <c r="O22" s="16" t="s">
        <v>190</v>
      </c>
      <c r="P22" s="154"/>
      <c r="Q22" s="37">
        <v>1</v>
      </c>
      <c r="R22" s="38" t="s">
        <v>7</v>
      </c>
      <c r="S22" s="39">
        <f t="shared" ref="S22:S28" si="6">ROUND($M$21/($Q22+2^0.5), 0)</f>
        <v>17</v>
      </c>
      <c r="T22" s="38" t="str">
        <f>INDEX(Лист2!$B$1:$B$172,S22)</f>
        <v>Cl</v>
      </c>
      <c r="U22" s="41">
        <f t="shared" ref="U22:U28" si="7">ROUND($O$21/($Q22+2^0.5), 0)</f>
        <v>41</v>
      </c>
      <c r="V22" s="41">
        <f t="shared" ref="V22:V28" si="8">S22-W22</f>
        <v>-2</v>
      </c>
      <c r="W22" s="37">
        <f>INDEX(Лист1!$A$2:$A$506,Y22)</f>
        <v>19</v>
      </c>
      <c r="X22" s="38" t="str">
        <f>INDEX(Лист1!$B$2:$B$506,Y22)</f>
        <v>K</v>
      </c>
      <c r="Y22" s="41">
        <f t="shared" ref="Y22:Y28" si="9">U22</f>
        <v>41</v>
      </c>
      <c r="Z22" s="150"/>
      <c r="AA22" s="14"/>
    </row>
    <row r="23" spans="12:27" ht="15.6" x14ac:dyDescent="0.3">
      <c r="L23" s="14"/>
      <c r="M23" s="51" t="s">
        <v>189</v>
      </c>
      <c r="N23" s="42">
        <f>0.98+0.015*O21^(2/3)</f>
        <v>1.3031652035047827</v>
      </c>
      <c r="O23" s="2"/>
      <c r="P23" s="154"/>
      <c r="Q23" s="2">
        <v>2</v>
      </c>
      <c r="R23" s="43" t="s">
        <v>7</v>
      </c>
      <c r="S23" s="44">
        <f t="shared" si="6"/>
        <v>12</v>
      </c>
      <c r="T23" s="45" t="str">
        <f>INDEX(Лист2!$B$1:$B$172,S23)</f>
        <v>Mg</v>
      </c>
      <c r="U23" s="93">
        <f t="shared" si="7"/>
        <v>29</v>
      </c>
      <c r="V23" s="93">
        <f t="shared" si="8"/>
        <v>-2</v>
      </c>
      <c r="W23" s="48">
        <f>INDEX(Лист1!$A$2:$A$506,Y23)</f>
        <v>14</v>
      </c>
      <c r="X23" s="49" t="str">
        <f>INDEX(Лист1!$B$2:$B$506,Y23)</f>
        <v>Si</v>
      </c>
      <c r="Y23" s="50">
        <f t="shared" si="9"/>
        <v>29</v>
      </c>
      <c r="Z23" s="150"/>
      <c r="AA23" s="14"/>
    </row>
    <row r="24" spans="12:27" ht="15.6" x14ac:dyDescent="0.3">
      <c r="L24" s="14"/>
      <c r="M24" s="51" t="s">
        <v>188</v>
      </c>
      <c r="N24" s="42">
        <f>(O21-M21)/M21</f>
        <v>1.3809523809523809</v>
      </c>
      <c r="O24" s="2"/>
      <c r="P24" s="154"/>
      <c r="Q24" s="37">
        <v>3</v>
      </c>
      <c r="R24" s="38" t="s">
        <v>7</v>
      </c>
      <c r="S24" s="39">
        <f t="shared" si="6"/>
        <v>10</v>
      </c>
      <c r="T24" s="38" t="str">
        <f>INDEX(Лист2!$B$1:$B$172,S24)</f>
        <v>Ne</v>
      </c>
      <c r="U24" s="41">
        <f t="shared" si="7"/>
        <v>23</v>
      </c>
      <c r="V24" s="41">
        <f t="shared" si="8"/>
        <v>-1</v>
      </c>
      <c r="W24" s="37">
        <f>INDEX(Лист1!$A$2:$A$506,Y24)</f>
        <v>11</v>
      </c>
      <c r="X24" s="38" t="str">
        <f>INDEX(Лист1!$B$2:$B$506,Y24)</f>
        <v>Na</v>
      </c>
      <c r="Y24" s="41">
        <f t="shared" si="9"/>
        <v>23</v>
      </c>
      <c r="Z24" s="151" t="s">
        <v>199</v>
      </c>
      <c r="AA24" s="14"/>
    </row>
    <row r="25" spans="12:27" x14ac:dyDescent="0.3">
      <c r="L25" s="14"/>
      <c r="M25" s="51"/>
      <c r="N25" s="2"/>
      <c r="O25" s="2"/>
      <c r="P25" s="154"/>
      <c r="Q25" s="37">
        <v>4</v>
      </c>
      <c r="R25" s="38" t="s">
        <v>7</v>
      </c>
      <c r="S25" s="39">
        <f t="shared" si="6"/>
        <v>8</v>
      </c>
      <c r="T25" s="38" t="str">
        <f>INDEX(Лист2!$B$1:$B$172,S25)</f>
        <v>O</v>
      </c>
      <c r="U25" s="41">
        <f t="shared" si="7"/>
        <v>18</v>
      </c>
      <c r="V25" s="41">
        <f t="shared" si="8"/>
        <v>0</v>
      </c>
      <c r="W25" s="37">
        <f>INDEX(Лист1!$A$2:$A$506,Y25)</f>
        <v>8</v>
      </c>
      <c r="X25" s="38" t="str">
        <f>INDEX(Лист1!$B$2:$B$506,Y25)</f>
        <v>O</v>
      </c>
      <c r="Y25" s="41">
        <f t="shared" si="9"/>
        <v>18</v>
      </c>
      <c r="Z25" s="151"/>
      <c r="AA25" s="14"/>
    </row>
    <row r="26" spans="12:27" x14ac:dyDescent="0.3">
      <c r="L26" s="14"/>
      <c r="M26" s="51"/>
      <c r="N26" s="2"/>
      <c r="O26" s="2"/>
      <c r="P26" s="154"/>
      <c r="Q26" s="37">
        <v>5</v>
      </c>
      <c r="R26" s="38" t="s">
        <v>7</v>
      </c>
      <c r="S26" s="39">
        <f t="shared" si="6"/>
        <v>7</v>
      </c>
      <c r="T26" s="38" t="str">
        <f>INDEX(Лист2!$B$1:$B$172,S26)</f>
        <v>N</v>
      </c>
      <c r="U26" s="41">
        <f t="shared" si="7"/>
        <v>16</v>
      </c>
      <c r="V26" s="41">
        <f t="shared" si="8"/>
        <v>-1</v>
      </c>
      <c r="W26" s="37">
        <f>INDEX(Лист1!$A$2:$A$506,Y26)</f>
        <v>8</v>
      </c>
      <c r="X26" s="38" t="str">
        <f>INDEX(Лист1!$B$2:$B$506,Y26)</f>
        <v>O</v>
      </c>
      <c r="Y26" s="41">
        <f t="shared" si="9"/>
        <v>16</v>
      </c>
      <c r="Z26" s="151"/>
      <c r="AA26" s="14"/>
    </row>
    <row r="27" spans="12:27" x14ac:dyDescent="0.3">
      <c r="L27" s="14"/>
      <c r="M27" s="51"/>
      <c r="N27" s="2"/>
      <c r="O27" s="2"/>
      <c r="P27" s="154"/>
      <c r="Q27" s="37">
        <v>6</v>
      </c>
      <c r="R27" s="38" t="s">
        <v>7</v>
      </c>
      <c r="S27" s="39">
        <f t="shared" si="6"/>
        <v>6</v>
      </c>
      <c r="T27" s="38" t="str">
        <f>INDEX(Лист2!$B$1:$B$172,S27)</f>
        <v>C</v>
      </c>
      <c r="U27" s="41">
        <f t="shared" si="7"/>
        <v>13</v>
      </c>
      <c r="V27" s="41">
        <f t="shared" si="8"/>
        <v>0</v>
      </c>
      <c r="W27" s="37">
        <f>INDEX(Лист1!$A$2:$A$506,Y27)</f>
        <v>6</v>
      </c>
      <c r="X27" s="38" t="str">
        <f>INDEX(Лист1!$B$2:$B$506,Y27)</f>
        <v>C</v>
      </c>
      <c r="Y27" s="41">
        <f t="shared" si="9"/>
        <v>13</v>
      </c>
      <c r="Z27" s="151"/>
      <c r="AA27" s="14"/>
    </row>
    <row r="28" spans="12:27" ht="15" thickBot="1" x14ac:dyDescent="0.35">
      <c r="L28" s="14"/>
      <c r="M28" s="52"/>
      <c r="N28" s="16"/>
      <c r="O28" s="16"/>
      <c r="P28" s="155"/>
      <c r="Q28" s="53">
        <v>7</v>
      </c>
      <c r="R28" s="54" t="s">
        <v>7</v>
      </c>
      <c r="S28" s="55">
        <f t="shared" si="6"/>
        <v>5</v>
      </c>
      <c r="T28" s="54" t="str">
        <f>INDEX(Лист2!$B$1:$B$172,S28)</f>
        <v>B</v>
      </c>
      <c r="U28" s="57">
        <f t="shared" si="7"/>
        <v>12</v>
      </c>
      <c r="V28" s="57">
        <f t="shared" si="8"/>
        <v>-1</v>
      </c>
      <c r="W28" s="53">
        <f>INDEX(Лист1!$A$2:$A$506,Y28)</f>
        <v>6</v>
      </c>
      <c r="X28" s="54" t="str">
        <f>INDEX(Лист1!$B$2:$B$506,Y28)</f>
        <v>C</v>
      </c>
      <c r="Y28" s="57">
        <f t="shared" si="9"/>
        <v>12</v>
      </c>
      <c r="Z28" s="151"/>
      <c r="AA28" s="14"/>
    </row>
    <row r="29" spans="12:27" ht="15" thickBot="1" x14ac:dyDescent="0.35">
      <c r="L29" s="14"/>
      <c r="M29" s="14"/>
      <c r="N29" s="14"/>
      <c r="O29" s="14"/>
      <c r="P29" s="14"/>
      <c r="Q29" s="58"/>
      <c r="R29" s="58"/>
      <c r="S29" s="94"/>
      <c r="T29" s="94"/>
      <c r="U29" s="94"/>
      <c r="V29" s="14"/>
      <c r="W29" s="14"/>
      <c r="X29" s="14"/>
      <c r="Y29" s="59"/>
      <c r="Z29" s="14"/>
      <c r="AA29" s="14"/>
    </row>
    <row r="30" spans="12:27" x14ac:dyDescent="0.3">
      <c r="L30" s="14"/>
      <c r="M30" s="70"/>
      <c r="N30" s="156" t="s">
        <v>195</v>
      </c>
      <c r="O30" s="11"/>
      <c r="P30" s="11"/>
      <c r="Q30" s="11"/>
      <c r="R30" s="11"/>
      <c r="S30" s="11"/>
      <c r="T30" s="11"/>
      <c r="U30" s="11"/>
      <c r="V30" s="158" t="s">
        <v>196</v>
      </c>
      <c r="W30" s="11"/>
      <c r="X30" s="10" t="s">
        <v>193</v>
      </c>
      <c r="Y30" s="12"/>
      <c r="Z30" s="13"/>
      <c r="AA30" s="14"/>
    </row>
    <row r="31" spans="12:27" ht="15" thickBot="1" x14ac:dyDescent="0.35">
      <c r="L31" s="14"/>
      <c r="M31" s="52" t="s">
        <v>0</v>
      </c>
      <c r="N31" s="157"/>
      <c r="O31" s="16" t="s">
        <v>1</v>
      </c>
      <c r="P31" s="16"/>
      <c r="Q31" s="16" t="s">
        <v>194</v>
      </c>
      <c r="R31" s="16"/>
      <c r="S31" s="2" t="s">
        <v>0</v>
      </c>
      <c r="T31" s="2" t="s">
        <v>30</v>
      </c>
      <c r="U31" s="2" t="s">
        <v>1</v>
      </c>
      <c r="V31" s="160"/>
      <c r="W31" s="2" t="s">
        <v>0</v>
      </c>
      <c r="X31" s="2" t="s">
        <v>30</v>
      </c>
      <c r="Y31" s="50" t="s">
        <v>1</v>
      </c>
      <c r="Z31" s="13"/>
      <c r="AA31" s="14"/>
    </row>
    <row r="32" spans="12:27" ht="15" thickBot="1" x14ac:dyDescent="0.35">
      <c r="L32" s="14"/>
      <c r="M32" s="19">
        <f>S14</f>
        <v>35</v>
      </c>
      <c r="N32" s="20" t="str">
        <f>INDEX(Лист2!$B$1:$B$172,M32)</f>
        <v>Br</v>
      </c>
      <c r="O32" s="24">
        <f>U14</f>
        <v>82</v>
      </c>
      <c r="P32" s="153" t="s">
        <v>198</v>
      </c>
      <c r="Q32" s="61">
        <v>1</v>
      </c>
      <c r="R32" s="25" t="s">
        <v>7</v>
      </c>
      <c r="S32" s="26">
        <f>ROUND($M$32/($Q32*3^0.5), 0)</f>
        <v>20</v>
      </c>
      <c r="T32" s="27" t="str">
        <f>INDEX(Лист2!$B$1:$B$172,S32)</f>
        <v>Ca</v>
      </c>
      <c r="U32" s="92">
        <f>ROUND($O$32/($Q32*3^0.5), 0)</f>
        <v>47</v>
      </c>
      <c r="V32" s="29">
        <f>S32-W32</f>
        <v>-2</v>
      </c>
      <c r="W32" s="89">
        <f>INDEX(Лист1!$A$2:$A$506,Y32)</f>
        <v>22</v>
      </c>
      <c r="X32" s="31" t="str">
        <f>INDEX(Лист1!$B$2:$B$506,Y32)</f>
        <v>Ti</v>
      </c>
      <c r="Y32" s="32">
        <f>U32</f>
        <v>47</v>
      </c>
      <c r="Z32" s="161" t="s">
        <v>200</v>
      </c>
      <c r="AA32" s="14" t="e">
        <f>Y34+Y33+Y32</f>
        <v>#VALUE!</v>
      </c>
    </row>
    <row r="33" spans="12:27" ht="16.8" thickBot="1" x14ac:dyDescent="0.35">
      <c r="L33" s="14"/>
      <c r="M33" s="61" t="s">
        <v>6</v>
      </c>
      <c r="N33" s="62">
        <f>M32*M32/O32</f>
        <v>14.939024390243903</v>
      </c>
      <c r="O33" s="63" t="s">
        <v>190</v>
      </c>
      <c r="P33" s="154"/>
      <c r="Q33" s="51">
        <v>1.5</v>
      </c>
      <c r="R33" s="43" t="s">
        <v>7</v>
      </c>
      <c r="S33" s="44">
        <f t="shared" ref="S33:S34" si="10">ROUND($M$32/($Q33*3^0.5), 0)</f>
        <v>13</v>
      </c>
      <c r="T33" s="45" t="str">
        <f>INDEX(Лист2!$B$1:$B$172,S33)</f>
        <v>Al</v>
      </c>
      <c r="U33" s="93">
        <f t="shared" ref="U33:U34" si="11">ROUND($O$32/($Q33*3^0.5), 0)</f>
        <v>32</v>
      </c>
      <c r="V33" s="47">
        <f t="shared" ref="V33" si="12">S33-W33</f>
        <v>-3</v>
      </c>
      <c r="W33" s="90">
        <f>INDEX(Лист1!$A$2:$A$506,Y33)</f>
        <v>16</v>
      </c>
      <c r="X33" s="49" t="str">
        <f>INDEX(Лист1!$B$2:$B$506,Y33)</f>
        <v>S</v>
      </c>
      <c r="Y33" s="50">
        <f t="shared" ref="Y33" si="13">U33</f>
        <v>32</v>
      </c>
      <c r="Z33" s="161"/>
      <c r="AA33" s="14"/>
    </row>
    <row r="34" spans="12:27" ht="15.6" x14ac:dyDescent="0.3">
      <c r="L34" s="14"/>
      <c r="M34" s="51" t="s">
        <v>189</v>
      </c>
      <c r="N34" s="42">
        <f>0.98+0.015*O32^(2/3)</f>
        <v>1.2631177907027937</v>
      </c>
      <c r="O34" s="64"/>
      <c r="P34" s="154"/>
      <c r="Q34" s="51" t="s">
        <v>59</v>
      </c>
      <c r="R34" s="43" t="s">
        <v>5</v>
      </c>
      <c r="S34" s="44" t="e">
        <f t="shared" si="10"/>
        <v>#VALUE!</v>
      </c>
      <c r="T34" s="45" t="e">
        <f>INDEX(Лист2!$B$1:$B$172,S34)</f>
        <v>#VALUE!</v>
      </c>
      <c r="U34" s="93" t="e">
        <f t="shared" si="11"/>
        <v>#VALUE!</v>
      </c>
      <c r="V34" s="47" t="e">
        <f>S34-W34</f>
        <v>#VALUE!</v>
      </c>
      <c r="W34" s="90" t="e">
        <f>INDEX(Лист1!$A$2:$A$506,Y34)</f>
        <v>#VALUE!</v>
      </c>
      <c r="X34" s="49" t="e">
        <f>INDEX(Лист1!$B$2:$B$506,Y34)</f>
        <v>#VALUE!</v>
      </c>
      <c r="Y34" s="50" t="e">
        <f>U34</f>
        <v>#VALUE!</v>
      </c>
      <c r="Z34" s="161"/>
      <c r="AA34" s="14"/>
    </row>
    <row r="35" spans="12:27" ht="16.2" thickBot="1" x14ac:dyDescent="0.35">
      <c r="L35" s="14"/>
      <c r="M35" s="52" t="s">
        <v>188</v>
      </c>
      <c r="N35" s="65">
        <f>(O32-M32)/M32</f>
        <v>1.3428571428571427</v>
      </c>
      <c r="O35" s="66"/>
      <c r="P35" s="155"/>
      <c r="Q35" s="52"/>
      <c r="R35" s="16"/>
      <c r="S35" s="95"/>
      <c r="T35" s="68"/>
      <c r="U35" s="69"/>
      <c r="V35" s="96"/>
      <c r="W35" s="95"/>
      <c r="X35" s="68"/>
      <c r="Y35" s="69"/>
      <c r="Z35" s="161"/>
      <c r="AA35" s="14"/>
    </row>
    <row r="36" spans="12:27" ht="15.6" customHeight="1" x14ac:dyDescent="0.3"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</sheetData>
  <sheetProtection algorithmName="SHA-512" hashValue="tD9cmt+tG5ajfWEXbQ6oIUfB3nolQq4VNgJqifS1NdW6iM8iIUarFfgrHhcsHZ/EWoostTqiVovvq03Xro86qQ==" saltValue="C6p8zSo9cdj+z8hxgqU5AQ==" spinCount="100000" sheet="1" objects="1" scenarios="1" selectLockedCells="1"/>
  <mergeCells count="18">
    <mergeCell ref="N1:N2"/>
    <mergeCell ref="V1:V2"/>
    <mergeCell ref="P3:P10"/>
    <mergeCell ref="Z3:Z5"/>
    <mergeCell ref="Z6:Z10"/>
    <mergeCell ref="Z32:Z35"/>
    <mergeCell ref="P14:P17"/>
    <mergeCell ref="Z14:Z17"/>
    <mergeCell ref="N19:N20"/>
    <mergeCell ref="V19:V20"/>
    <mergeCell ref="P21:P28"/>
    <mergeCell ref="Z21:Z23"/>
    <mergeCell ref="Z24:Z28"/>
    <mergeCell ref="N12:N13"/>
    <mergeCell ref="V12:V13"/>
    <mergeCell ref="N30:N31"/>
    <mergeCell ref="V30:V31"/>
    <mergeCell ref="P32:P3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AA17"/>
  <sheetViews>
    <sheetView topLeftCell="I1" zoomScale="130" zoomScaleNormal="130" workbookViewId="0">
      <selection activeCell="O3" sqref="O3"/>
    </sheetView>
  </sheetViews>
  <sheetFormatPr defaultRowHeight="14.4" x14ac:dyDescent="0.3"/>
  <cols>
    <col min="1" max="12" width="8.88671875" customWidth="1"/>
    <col min="13" max="13" width="5.6640625" customWidth="1"/>
    <col min="14" max="14" width="7.21875" customWidth="1"/>
    <col min="15" max="15" width="5.21875" customWidth="1"/>
    <col min="16" max="16" width="3.6640625" customWidth="1"/>
    <col min="17" max="17" width="6.77734375" customWidth="1"/>
    <col min="18" max="18" width="4.33203125" customWidth="1"/>
    <col min="19" max="19" width="4.21875" customWidth="1"/>
    <col min="20" max="22" width="4.44140625" customWidth="1"/>
    <col min="23" max="23" width="3.88671875" customWidth="1"/>
    <col min="24" max="25" width="4.44140625" customWidth="1"/>
    <col min="26" max="26" width="10.5546875" customWidth="1"/>
  </cols>
  <sheetData>
    <row r="1" spans="13:27" x14ac:dyDescent="0.3">
      <c r="M1" s="70"/>
      <c r="N1" s="156" t="s">
        <v>195</v>
      </c>
      <c r="O1" s="11"/>
      <c r="P1" s="11"/>
      <c r="Q1" s="11"/>
      <c r="R1" s="11"/>
      <c r="S1" s="11"/>
      <c r="T1" s="11"/>
      <c r="U1" s="11"/>
      <c r="V1" s="158" t="s">
        <v>196</v>
      </c>
      <c r="W1" s="11"/>
      <c r="X1" s="10" t="s">
        <v>193</v>
      </c>
      <c r="Y1" s="12"/>
      <c r="Z1" s="13"/>
      <c r="AA1" s="14"/>
    </row>
    <row r="2" spans="13:27" ht="15" thickBot="1" x14ac:dyDescent="0.35">
      <c r="M2" s="52" t="s">
        <v>0</v>
      </c>
      <c r="N2" s="157"/>
      <c r="O2" s="16" t="s">
        <v>1</v>
      </c>
      <c r="P2" s="16"/>
      <c r="Q2" s="16" t="s">
        <v>194</v>
      </c>
      <c r="R2" s="16"/>
      <c r="S2" s="16" t="s">
        <v>0</v>
      </c>
      <c r="T2" s="16" t="s">
        <v>30</v>
      </c>
      <c r="U2" s="16" t="s">
        <v>1</v>
      </c>
      <c r="V2" s="159"/>
      <c r="W2" s="16" t="s">
        <v>0</v>
      </c>
      <c r="X2" s="16" t="s">
        <v>30</v>
      </c>
      <c r="Y2" s="18" t="s">
        <v>1</v>
      </c>
      <c r="Z2" s="13"/>
      <c r="AA2" s="14"/>
    </row>
    <row r="3" spans="13:27" ht="15" thickBot="1" x14ac:dyDescent="0.35">
      <c r="M3" s="87">
        <v>95</v>
      </c>
      <c r="N3" s="20" t="str">
        <f>INDEX(Лист2!$B$1:$B$172,M3)</f>
        <v>Am</v>
      </c>
      <c r="O3" s="86">
        <v>197</v>
      </c>
      <c r="P3" s="153" t="s">
        <v>191</v>
      </c>
      <c r="Q3" s="7">
        <v>0</v>
      </c>
      <c r="R3" s="25" t="s">
        <v>7</v>
      </c>
      <c r="S3" s="26">
        <f t="shared" ref="S3:S10" si="0">ROUND($M$3/($Q3+2^0.5), 0)</f>
        <v>67</v>
      </c>
      <c r="T3" s="27" t="str">
        <f>INDEX(Лист2!$B$1:$B$172,S3)</f>
        <v>Er</v>
      </c>
      <c r="U3" s="91">
        <f t="shared" ref="U3:U10" si="1">ROUND($O$3/($Q3+2^0.5), 0)</f>
        <v>139</v>
      </c>
      <c r="V3" s="29">
        <f>S3-W3</f>
        <v>10</v>
      </c>
      <c r="W3" s="30">
        <f>INDEX(Лист1!$A$2:$A$506,Y3)</f>
        <v>57</v>
      </c>
      <c r="X3" s="31" t="str">
        <f>INDEX(Лист1!$B$2:$B$506,Y3)</f>
        <v>La</v>
      </c>
      <c r="Y3" s="32">
        <f>U3</f>
        <v>139</v>
      </c>
      <c r="Z3" s="150" t="s">
        <v>200</v>
      </c>
      <c r="AA3" s="14">
        <f>Y3+Y5</f>
        <v>197</v>
      </c>
    </row>
    <row r="4" spans="13:27" ht="16.8" thickBot="1" x14ac:dyDescent="0.35">
      <c r="M4" s="51" t="s">
        <v>6</v>
      </c>
      <c r="N4" s="36">
        <f>M3*M3/O3</f>
        <v>45.81218274111675</v>
      </c>
      <c r="O4" s="16" t="s">
        <v>190</v>
      </c>
      <c r="P4" s="154"/>
      <c r="Q4" s="37">
        <v>1</v>
      </c>
      <c r="R4" s="38" t="s">
        <v>7</v>
      </c>
      <c r="S4" s="39">
        <f t="shared" si="0"/>
        <v>39</v>
      </c>
      <c r="T4" s="38" t="str">
        <f>INDEX(Лист2!$B$1:$B$172,S4)</f>
        <v>Y</v>
      </c>
      <c r="U4" s="37">
        <f t="shared" si="1"/>
        <v>82</v>
      </c>
      <c r="V4" s="40">
        <f t="shared" ref="V4:V10" si="2">S4-W4</f>
        <v>3</v>
      </c>
      <c r="W4" s="37">
        <f>INDEX(Лист1!$A$2:$A$506,Y4)</f>
        <v>36</v>
      </c>
      <c r="X4" s="38" t="str">
        <f>INDEX(Лист1!$B$2:$B$506,Y4)</f>
        <v>Kr</v>
      </c>
      <c r="Y4" s="41">
        <f t="shared" ref="Y4:Y10" si="3">U4</f>
        <v>82</v>
      </c>
      <c r="Z4" s="150"/>
      <c r="AA4" s="14"/>
    </row>
    <row r="5" spans="13:27" ht="15.6" x14ac:dyDescent="0.3">
      <c r="M5" s="51" t="s">
        <v>189</v>
      </c>
      <c r="N5" s="42">
        <f>0.98+0.015*O3^(2/3)</f>
        <v>1.4878499450889038</v>
      </c>
      <c r="O5" s="2"/>
      <c r="P5" s="154"/>
      <c r="Q5" s="2">
        <v>2</v>
      </c>
      <c r="R5" s="43" t="s">
        <v>7</v>
      </c>
      <c r="S5" s="44">
        <f t="shared" si="0"/>
        <v>28</v>
      </c>
      <c r="T5" s="45" t="str">
        <f>INDEX(Лист2!$B$1:$B$172,S5)</f>
        <v>Ni</v>
      </c>
      <c r="U5" s="46">
        <f t="shared" si="1"/>
        <v>58</v>
      </c>
      <c r="V5" s="47">
        <f t="shared" si="2"/>
        <v>0</v>
      </c>
      <c r="W5" s="48">
        <f>INDEX(Лист1!$A$2:$A$506,Y5)</f>
        <v>28</v>
      </c>
      <c r="X5" s="49" t="str">
        <f>INDEX(Лист1!$B$2:$B$506,Y5)</f>
        <v>Ni</v>
      </c>
      <c r="Y5" s="50">
        <f t="shared" si="3"/>
        <v>58</v>
      </c>
      <c r="Z5" s="150"/>
      <c r="AA5" s="14"/>
    </row>
    <row r="6" spans="13:27" ht="15.6" x14ac:dyDescent="0.3">
      <c r="M6" s="51" t="s">
        <v>188</v>
      </c>
      <c r="N6" s="42">
        <f>(O3-M3)/M3</f>
        <v>1.0736842105263158</v>
      </c>
      <c r="O6" s="2"/>
      <c r="P6" s="154"/>
      <c r="Q6" s="37">
        <v>3</v>
      </c>
      <c r="R6" s="38" t="s">
        <v>7</v>
      </c>
      <c r="S6" s="39">
        <f t="shared" si="0"/>
        <v>22</v>
      </c>
      <c r="T6" s="38" t="str">
        <f>INDEX(Лист2!$B$1:$B$172,S6)</f>
        <v>Ti</v>
      </c>
      <c r="U6" s="37">
        <f t="shared" si="1"/>
        <v>45</v>
      </c>
      <c r="V6" s="40">
        <f t="shared" si="2"/>
        <v>1</v>
      </c>
      <c r="W6" s="37">
        <f>INDEX(Лист1!$A$2:$A$506,Y6)</f>
        <v>21</v>
      </c>
      <c r="X6" s="38" t="str">
        <f>INDEX(Лист1!$B$2:$B$506,Y6)</f>
        <v>Sc</v>
      </c>
      <c r="Y6" s="41">
        <f t="shared" si="3"/>
        <v>45</v>
      </c>
      <c r="Z6" s="151" t="s">
        <v>199</v>
      </c>
      <c r="AA6" s="14"/>
    </row>
    <row r="7" spans="13:27" x14ac:dyDescent="0.3">
      <c r="M7" s="51"/>
      <c r="N7" s="2"/>
      <c r="O7" s="2"/>
      <c r="P7" s="154"/>
      <c r="Q7" s="37">
        <v>4</v>
      </c>
      <c r="R7" s="38" t="s">
        <v>7</v>
      </c>
      <c r="S7" s="39">
        <f t="shared" si="0"/>
        <v>18</v>
      </c>
      <c r="T7" s="38" t="str">
        <f>INDEX(Лист2!$B$1:$B$172,S7)</f>
        <v>Ar</v>
      </c>
      <c r="U7" s="37">
        <f t="shared" si="1"/>
        <v>36</v>
      </c>
      <c r="V7" s="40">
        <f t="shared" si="2"/>
        <v>2</v>
      </c>
      <c r="W7" s="37">
        <f>INDEX(Лист1!$A$2:$A$506,Y7)</f>
        <v>16</v>
      </c>
      <c r="X7" s="38" t="str">
        <f>INDEX(Лист1!$B$2:$B$506,Y7)</f>
        <v>S</v>
      </c>
      <c r="Y7" s="41">
        <f t="shared" si="3"/>
        <v>36</v>
      </c>
      <c r="Z7" s="151"/>
      <c r="AA7" s="14"/>
    </row>
    <row r="8" spans="13:27" x14ac:dyDescent="0.3">
      <c r="M8" s="51"/>
      <c r="N8" s="2"/>
      <c r="O8" s="2"/>
      <c r="P8" s="154"/>
      <c r="Q8" s="37">
        <v>5</v>
      </c>
      <c r="R8" s="38" t="s">
        <v>7</v>
      </c>
      <c r="S8" s="39">
        <f t="shared" si="0"/>
        <v>15</v>
      </c>
      <c r="T8" s="38" t="str">
        <f>INDEX(Лист2!$B$1:$B$172,S8)</f>
        <v>P</v>
      </c>
      <c r="U8" s="37">
        <f t="shared" si="1"/>
        <v>31</v>
      </c>
      <c r="V8" s="40">
        <f t="shared" si="2"/>
        <v>0</v>
      </c>
      <c r="W8" s="37">
        <f>INDEX(Лист1!$A$2:$A$506,Y8)</f>
        <v>15</v>
      </c>
      <c r="X8" s="38" t="str">
        <f>INDEX(Лист1!$B$2:$B$506,Y8)</f>
        <v>P</v>
      </c>
      <c r="Y8" s="41">
        <f t="shared" si="3"/>
        <v>31</v>
      </c>
      <c r="Z8" s="151"/>
      <c r="AA8" s="14"/>
    </row>
    <row r="9" spans="13:27" x14ac:dyDescent="0.3">
      <c r="M9" s="51"/>
      <c r="N9" s="2"/>
      <c r="O9" s="2"/>
      <c r="P9" s="154"/>
      <c r="Q9" s="37">
        <v>6</v>
      </c>
      <c r="R9" s="38" t="s">
        <v>7</v>
      </c>
      <c r="S9" s="39">
        <f t="shared" si="0"/>
        <v>13</v>
      </c>
      <c r="T9" s="38" t="str">
        <f>INDEX(Лист2!$B$1:$B$172,S9)</f>
        <v>Al</v>
      </c>
      <c r="U9" s="37">
        <f t="shared" si="1"/>
        <v>27</v>
      </c>
      <c r="V9" s="40">
        <f t="shared" si="2"/>
        <v>0</v>
      </c>
      <c r="W9" s="37">
        <f>INDEX(Лист1!$A$2:$A$506,Y9)</f>
        <v>13</v>
      </c>
      <c r="X9" s="38" t="str">
        <f>INDEX(Лист1!$B$2:$B$506,Y9)</f>
        <v>Al</v>
      </c>
      <c r="Y9" s="41">
        <f t="shared" si="3"/>
        <v>27</v>
      </c>
      <c r="Z9" s="151"/>
      <c r="AA9" s="14"/>
    </row>
    <row r="10" spans="13:27" ht="15" thickBot="1" x14ac:dyDescent="0.35">
      <c r="M10" s="52"/>
      <c r="N10" s="16"/>
      <c r="O10" s="16"/>
      <c r="P10" s="155"/>
      <c r="Q10" s="53">
        <v>7</v>
      </c>
      <c r="R10" s="54" t="s">
        <v>7</v>
      </c>
      <c r="S10" s="55">
        <f t="shared" si="0"/>
        <v>11</v>
      </c>
      <c r="T10" s="54" t="str">
        <f>INDEX(Лист2!$B$1:$B$172,S10)</f>
        <v>Na</v>
      </c>
      <c r="U10" s="53">
        <f t="shared" si="1"/>
        <v>23</v>
      </c>
      <c r="V10" s="56">
        <f t="shared" si="2"/>
        <v>0</v>
      </c>
      <c r="W10" s="53">
        <f>INDEX(Лист1!$A$2:$A$506,Y10)</f>
        <v>11</v>
      </c>
      <c r="X10" s="54" t="str">
        <f>INDEX(Лист1!$B$2:$B$506,Y10)</f>
        <v>Na</v>
      </c>
      <c r="Y10" s="57">
        <f t="shared" si="3"/>
        <v>23</v>
      </c>
      <c r="Z10" s="151"/>
      <c r="AA10" s="14"/>
    </row>
    <row r="11" spans="13:27" ht="15" thickBot="1" x14ac:dyDescent="0.35">
      <c r="M11" s="14"/>
      <c r="N11" s="14"/>
      <c r="O11" s="14"/>
      <c r="P11" s="14"/>
      <c r="Q11" s="58"/>
      <c r="R11" s="58"/>
      <c r="S11" s="58"/>
      <c r="T11" s="58"/>
      <c r="U11" s="58"/>
      <c r="V11" s="14"/>
      <c r="W11" s="14"/>
      <c r="X11" s="14"/>
      <c r="Y11" s="59"/>
      <c r="Z11" s="14"/>
      <c r="AA11" s="14"/>
    </row>
    <row r="12" spans="13:27" x14ac:dyDescent="0.3">
      <c r="M12" s="70"/>
      <c r="N12" s="156" t="s">
        <v>195</v>
      </c>
      <c r="O12" s="11"/>
      <c r="P12" s="11"/>
      <c r="Q12" s="11"/>
      <c r="R12" s="11"/>
      <c r="S12" s="11"/>
      <c r="T12" s="11"/>
      <c r="U12" s="11"/>
      <c r="V12" s="158" t="s">
        <v>196</v>
      </c>
      <c r="W12" s="11"/>
      <c r="X12" s="10" t="s">
        <v>193</v>
      </c>
      <c r="Y12" s="12"/>
      <c r="Z12" s="13"/>
      <c r="AA12" s="14"/>
    </row>
    <row r="13" spans="13:27" ht="15" thickBot="1" x14ac:dyDescent="0.35">
      <c r="M13" s="52" t="s">
        <v>0</v>
      </c>
      <c r="N13" s="157"/>
      <c r="O13" s="16" t="s">
        <v>1</v>
      </c>
      <c r="P13" s="16"/>
      <c r="Q13" s="16" t="s">
        <v>194</v>
      </c>
      <c r="R13" s="16"/>
      <c r="S13" s="16" t="s">
        <v>0</v>
      </c>
      <c r="T13" s="16" t="s">
        <v>30</v>
      </c>
      <c r="U13" s="16" t="s">
        <v>1</v>
      </c>
      <c r="V13" s="159"/>
      <c r="W13" s="16" t="s">
        <v>0</v>
      </c>
      <c r="X13" s="16" t="s">
        <v>30</v>
      </c>
      <c r="Y13" s="18" t="s">
        <v>1</v>
      </c>
      <c r="Z13" s="13"/>
      <c r="AA13" s="14"/>
    </row>
    <row r="14" spans="13:27" ht="15" thickBot="1" x14ac:dyDescent="0.35">
      <c r="M14" s="19">
        <f>M3</f>
        <v>95</v>
      </c>
      <c r="N14" s="20" t="str">
        <f>INDEX(Лист2!$B$1:$B$172,M14)</f>
        <v>Am</v>
      </c>
      <c r="O14" s="24">
        <f>O3</f>
        <v>197</v>
      </c>
      <c r="P14" s="153" t="s">
        <v>198</v>
      </c>
      <c r="Q14" s="61">
        <v>1</v>
      </c>
      <c r="R14" s="25" t="s">
        <v>7</v>
      </c>
      <c r="S14" s="26">
        <f>ROUND($M$14/($Q14*3^0.5), 0)</f>
        <v>55</v>
      </c>
      <c r="T14" s="27" t="str">
        <f>INDEX(Лист2!$B$1:$B$172,S14)</f>
        <v>Cs</v>
      </c>
      <c r="U14" s="92">
        <f>ROUND($O$14/($Q14*3^0.5), 0)</f>
        <v>114</v>
      </c>
      <c r="V14" s="29">
        <f>S14-W14</f>
        <v>7</v>
      </c>
      <c r="W14" s="30">
        <f>INDEX(Лист1!$A$2:$A$506,Y14)</f>
        <v>48</v>
      </c>
      <c r="X14" s="31" t="str">
        <f>INDEX(Лист1!$B$2:$B$506,Y14)</f>
        <v>Cd</v>
      </c>
      <c r="Y14" s="32">
        <f>U14</f>
        <v>114</v>
      </c>
      <c r="Z14" s="152" t="s">
        <v>200</v>
      </c>
      <c r="AA14" s="14">
        <f>Y16+Y15+Y14</f>
        <v>197</v>
      </c>
    </row>
    <row r="15" spans="13:27" ht="16.8" thickBot="1" x14ac:dyDescent="0.35">
      <c r="M15" s="61" t="s">
        <v>6</v>
      </c>
      <c r="N15" s="62">
        <f>M14*M14/O14</f>
        <v>45.81218274111675</v>
      </c>
      <c r="O15" s="63" t="s">
        <v>190</v>
      </c>
      <c r="P15" s="154"/>
      <c r="Q15" s="51">
        <v>1.5</v>
      </c>
      <c r="R15" s="43" t="s">
        <v>7</v>
      </c>
      <c r="S15" s="44">
        <f>ROUND($M$14/($Q15*3^0.5), 0)</f>
        <v>37</v>
      </c>
      <c r="T15" s="45" t="str">
        <f>INDEX(Лист2!$B$1:$B$172,S15)</f>
        <v>Rb</v>
      </c>
      <c r="U15" s="93">
        <f>ROUND($O$14/($Q15*3^0.5), 0)</f>
        <v>76</v>
      </c>
      <c r="V15" s="47">
        <f t="shared" ref="V15" si="4">S15-W15</f>
        <v>3</v>
      </c>
      <c r="W15" s="48">
        <f>INDEX(Лист1!$A$2:$A$506,Y15)</f>
        <v>34</v>
      </c>
      <c r="X15" s="49" t="str">
        <f>INDEX(Лист1!$B$2:$B$506,Y15)</f>
        <v>Se</v>
      </c>
      <c r="Y15" s="50">
        <f t="shared" ref="Y15" si="5">U15</f>
        <v>76</v>
      </c>
      <c r="Z15" s="152"/>
      <c r="AA15" s="14"/>
    </row>
    <row r="16" spans="13:27" ht="15.6" x14ac:dyDescent="0.3">
      <c r="M16" s="51" t="s">
        <v>189</v>
      </c>
      <c r="N16" s="42">
        <f>0.98+0.015*O14^(2/3)</f>
        <v>1.4878499450889038</v>
      </c>
      <c r="O16" s="64"/>
      <c r="P16" s="154"/>
      <c r="Q16" s="51" t="s">
        <v>59</v>
      </c>
      <c r="R16" s="43" t="s">
        <v>5</v>
      </c>
      <c r="S16" s="44">
        <f>M14-S14-S15</f>
        <v>3</v>
      </c>
      <c r="T16" s="45" t="str">
        <f>INDEX(Лист2!$B$1:$B$172,S16)</f>
        <v>Li</v>
      </c>
      <c r="U16" s="93">
        <f>O14-U14-U15</f>
        <v>7</v>
      </c>
      <c r="V16" s="47">
        <f>S16-W16</f>
        <v>0</v>
      </c>
      <c r="W16" s="48">
        <f>INDEX(Лист1!$A$2:$A$506,Y16)</f>
        <v>3</v>
      </c>
      <c r="X16" s="49" t="str">
        <f>INDEX(Лист1!$B$2:$B$506,Y16)</f>
        <v>Li</v>
      </c>
      <c r="Y16" s="50">
        <f>U16</f>
        <v>7</v>
      </c>
      <c r="Z16" s="152"/>
      <c r="AA16" s="14"/>
    </row>
    <row r="17" spans="13:27" ht="16.2" thickBot="1" x14ac:dyDescent="0.35">
      <c r="M17" s="52" t="s">
        <v>188</v>
      </c>
      <c r="N17" s="65">
        <f>(O14-M14)/M14</f>
        <v>1.0736842105263158</v>
      </c>
      <c r="O17" s="66"/>
      <c r="P17" s="155"/>
      <c r="Q17" s="52"/>
      <c r="R17" s="16"/>
      <c r="S17" s="95"/>
      <c r="T17" s="68"/>
      <c r="U17" s="69"/>
      <c r="V17" s="96"/>
      <c r="W17" s="67"/>
      <c r="X17" s="68"/>
      <c r="Y17" s="69"/>
      <c r="Z17" s="152"/>
      <c r="AA17" s="14"/>
    </row>
  </sheetData>
  <sheetProtection algorithmName="SHA-512" hashValue="M/gJhG3+IOYvzJlHUyFLnsiUOa2Rk3AIEo0reARjp0vnDpI9w9Dg9EdipxQrzABU/NfBaEtb6BDQuUC9HZbgzw==" saltValue="Pvki1R0/M5pVJ4pb4hQXtw==" spinCount="100000" sheet="1" objects="1" scenarios="1" selectLockedCells="1"/>
  <mergeCells count="9">
    <mergeCell ref="P14:P17"/>
    <mergeCell ref="Z14:Z17"/>
    <mergeCell ref="N1:N2"/>
    <mergeCell ref="V1:V2"/>
    <mergeCell ref="P3:P10"/>
    <mergeCell ref="Z3:Z5"/>
    <mergeCell ref="Z6:Z10"/>
    <mergeCell ref="N12:N13"/>
    <mergeCell ref="V12:V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3"/>
  <sheetViews>
    <sheetView topLeftCell="A68" zoomScaleNormal="100" workbookViewId="0">
      <selection activeCell="C95" sqref="C95"/>
    </sheetView>
  </sheetViews>
  <sheetFormatPr defaultRowHeight="14.4" x14ac:dyDescent="0.3"/>
  <cols>
    <col min="3" max="3" width="11" bestFit="1" customWidth="1"/>
    <col min="7" max="7" width="9" customWidth="1"/>
    <col min="9" max="9" width="10" bestFit="1" customWidth="1"/>
    <col min="15" max="15" width="9.5546875" customWidth="1"/>
    <col min="16" max="16" width="5" customWidth="1"/>
    <col min="17" max="17" width="8.77734375" customWidth="1"/>
    <col min="18" max="18" width="9.44140625" customWidth="1"/>
    <col min="19" max="19" width="3" customWidth="1"/>
    <col min="20" max="20" width="9.5546875" customWidth="1"/>
    <col min="21" max="21" width="4.109375" customWidth="1"/>
  </cols>
  <sheetData>
    <row r="1" spans="2:26" x14ac:dyDescent="0.3">
      <c r="B1" t="s">
        <v>233</v>
      </c>
      <c r="C1">
        <v>10</v>
      </c>
      <c r="D1" t="s">
        <v>236</v>
      </c>
      <c r="I1" t="s">
        <v>241</v>
      </c>
      <c r="J1" t="s">
        <v>238</v>
      </c>
      <c r="K1" t="s">
        <v>239</v>
      </c>
    </row>
    <row r="2" spans="2:26" x14ac:dyDescent="0.3">
      <c r="B2" t="s">
        <v>235</v>
      </c>
      <c r="C2">
        <v>209</v>
      </c>
      <c r="D2" t="s">
        <v>237</v>
      </c>
      <c r="F2" t="s">
        <v>232</v>
      </c>
      <c r="G2" s="129">
        <f>LN(2)*C6*2/C4</f>
        <v>1.0668564128671039E-23</v>
      </c>
      <c r="H2" t="s">
        <v>1</v>
      </c>
      <c r="I2">
        <f>LN(2)*C1*C3/C4/C2</f>
        <v>3.32976408510332E-5</v>
      </c>
      <c r="J2">
        <f>I2*3600</f>
        <v>0.11987150706371952</v>
      </c>
      <c r="K2">
        <f>J2*8760</f>
        <v>1050.0744018781829</v>
      </c>
      <c r="O2" s="129"/>
    </row>
    <row r="3" spans="2:26" ht="15.6" x14ac:dyDescent="0.35">
      <c r="B3" t="s">
        <v>226</v>
      </c>
      <c r="C3">
        <f>6.022E+23</f>
        <v>6.0220000000000003E+23</v>
      </c>
      <c r="D3" t="s">
        <v>227</v>
      </c>
      <c r="F3" t="s">
        <v>240</v>
      </c>
      <c r="G3">
        <f>I2*C5*2</f>
        <v>1.0668564128671037E-23</v>
      </c>
      <c r="H3" t="s">
        <v>1</v>
      </c>
      <c r="O3" s="129"/>
      <c r="P3" s="129"/>
      <c r="Q3" s="129"/>
      <c r="R3" s="129"/>
      <c r="V3" s="129"/>
      <c r="W3" s="129"/>
      <c r="X3" s="129"/>
    </row>
    <row r="4" spans="2:26" ht="15.6" x14ac:dyDescent="0.35">
      <c r="B4" t="s">
        <v>228</v>
      </c>
      <c r="C4">
        <f>5.998E+26</f>
        <v>5.9980000000000002E+26</v>
      </c>
      <c r="D4" t="s">
        <v>229</v>
      </c>
      <c r="V4" s="129"/>
      <c r="W4" s="129"/>
      <c r="X4" s="129"/>
    </row>
    <row r="5" spans="2:26" ht="15.6" x14ac:dyDescent="0.35">
      <c r="B5" t="s">
        <v>230</v>
      </c>
      <c r="C5">
        <f>1.602E-19</f>
        <v>1.602E-19</v>
      </c>
      <c r="D5" t="s">
        <v>231</v>
      </c>
      <c r="O5" s="129"/>
      <c r="V5" s="129"/>
      <c r="W5" s="129"/>
      <c r="X5" s="129"/>
    </row>
    <row r="6" spans="2:26" x14ac:dyDescent="0.3">
      <c r="B6" t="s">
        <v>234</v>
      </c>
      <c r="C6">
        <f>C5*C3*C1/C2</f>
        <v>4615.9062200956942</v>
      </c>
      <c r="O6" s="130"/>
      <c r="P6" s="129"/>
      <c r="Q6" s="129"/>
      <c r="R6" s="129"/>
    </row>
    <row r="7" spans="2:26" x14ac:dyDescent="0.3">
      <c r="O7" s="129"/>
      <c r="P7" s="129"/>
      <c r="Q7" s="129"/>
      <c r="R7" s="129"/>
    </row>
    <row r="8" spans="2:26" x14ac:dyDescent="0.3">
      <c r="B8" t="s">
        <v>233</v>
      </c>
      <c r="C8">
        <v>10</v>
      </c>
      <c r="D8" t="s">
        <v>236</v>
      </c>
      <c r="I8" t="s">
        <v>241</v>
      </c>
      <c r="J8" t="s">
        <v>238</v>
      </c>
      <c r="K8" t="s">
        <v>239</v>
      </c>
      <c r="O8" s="129"/>
      <c r="P8" s="129"/>
      <c r="Q8" s="129"/>
      <c r="R8" s="129"/>
    </row>
    <row r="9" spans="2:26" x14ac:dyDescent="0.3">
      <c r="B9" t="s">
        <v>235</v>
      </c>
      <c r="C9">
        <v>226</v>
      </c>
      <c r="D9" t="s">
        <v>237</v>
      </c>
      <c r="F9" t="s">
        <v>232</v>
      </c>
      <c r="G9" s="129">
        <f>LN(2)*C13*2/C11</f>
        <v>1.1718145936692981E-7</v>
      </c>
      <c r="H9" t="s">
        <v>1</v>
      </c>
      <c r="I9">
        <f>LN(2)*C8*C10/C11/C9</f>
        <v>365734891906.77222</v>
      </c>
      <c r="J9">
        <f>I9*3600</f>
        <v>1316645610864380</v>
      </c>
      <c r="K9">
        <f>J9*8760</f>
        <v>1.1533815551171969E+19</v>
      </c>
      <c r="O9" s="129"/>
      <c r="P9" s="131"/>
      <c r="Q9" s="129"/>
      <c r="R9" s="129"/>
    </row>
    <row r="10" spans="2:26" ht="15.6" x14ac:dyDescent="0.35">
      <c r="B10" t="s">
        <v>226</v>
      </c>
      <c r="C10">
        <f>6.022E+23</f>
        <v>6.0220000000000003E+23</v>
      </c>
      <c r="D10" t="s">
        <v>227</v>
      </c>
      <c r="F10" t="s">
        <v>232</v>
      </c>
      <c r="G10">
        <f>I9*C12*2</f>
        <v>1.1718145936692982E-7</v>
      </c>
      <c r="H10" t="s">
        <v>1</v>
      </c>
      <c r="O10" s="129"/>
      <c r="P10" s="131"/>
      <c r="Q10" s="129"/>
      <c r="R10" s="129"/>
    </row>
    <row r="11" spans="2:26" ht="15.6" x14ac:dyDescent="0.35">
      <c r="B11" t="s">
        <v>228</v>
      </c>
      <c r="C11">
        <f>50500000000</f>
        <v>50500000000</v>
      </c>
      <c r="D11" t="s">
        <v>229</v>
      </c>
      <c r="F11" s="129"/>
      <c r="O11" s="129"/>
      <c r="P11" s="129"/>
      <c r="Q11" s="129"/>
      <c r="R11" s="129"/>
    </row>
    <row r="12" spans="2:26" ht="15.6" x14ac:dyDescent="0.35">
      <c r="B12" t="s">
        <v>230</v>
      </c>
      <c r="C12">
        <f>1.602E-19</f>
        <v>1.602E-19</v>
      </c>
      <c r="D12" t="s">
        <v>231</v>
      </c>
    </row>
    <row r="13" spans="2:26" x14ac:dyDescent="0.3">
      <c r="B13" t="s">
        <v>234</v>
      </c>
      <c r="C13">
        <f>C12*C10*C8/C9</f>
        <v>4268.6920353982305</v>
      </c>
    </row>
    <row r="14" spans="2:26" x14ac:dyDescent="0.3">
      <c r="T14" s="129"/>
      <c r="W14" s="129"/>
      <c r="Y14" s="129"/>
      <c r="Z14" s="129"/>
    </row>
    <row r="15" spans="2:26" x14ac:dyDescent="0.3">
      <c r="B15" t="s">
        <v>233</v>
      </c>
      <c r="C15">
        <v>10</v>
      </c>
      <c r="D15" t="s">
        <v>236</v>
      </c>
      <c r="I15" t="s">
        <v>241</v>
      </c>
      <c r="J15" t="s">
        <v>238</v>
      </c>
      <c r="K15" t="s">
        <v>239</v>
      </c>
      <c r="T15" s="129"/>
      <c r="W15" s="129"/>
      <c r="Y15" s="129"/>
      <c r="Z15" s="129"/>
    </row>
    <row r="16" spans="2:26" x14ac:dyDescent="0.3">
      <c r="B16" t="s">
        <v>235</v>
      </c>
      <c r="C16">
        <v>40</v>
      </c>
      <c r="D16" t="s">
        <v>237</v>
      </c>
      <c r="F16" t="s">
        <v>232</v>
      </c>
      <c r="G16" s="129">
        <f>LN(2)*C20/C18</f>
        <v>4.2537913350978686E-13</v>
      </c>
      <c r="H16" t="s">
        <v>1</v>
      </c>
      <c r="I16">
        <f>LN(2)*C15*C17/C18/C16</f>
        <v>2655300.4588625897</v>
      </c>
      <c r="J16">
        <f>I16*3600</f>
        <v>9559081651.905323</v>
      </c>
      <c r="K16">
        <f>J16*8760</f>
        <v>83737555270690.625</v>
      </c>
      <c r="T16" s="129"/>
      <c r="W16" s="129"/>
      <c r="Y16" s="129"/>
      <c r="Z16" s="129"/>
    </row>
    <row r="17" spans="2:26" ht="15.6" x14ac:dyDescent="0.35">
      <c r="B17" t="s">
        <v>226</v>
      </c>
      <c r="C17">
        <f>6.022E+23</f>
        <v>6.0220000000000003E+23</v>
      </c>
      <c r="D17" t="s">
        <v>227</v>
      </c>
      <c r="F17" t="s">
        <v>232</v>
      </c>
      <c r="G17">
        <f>I16*C19</f>
        <v>4.2537913350978686E-13</v>
      </c>
      <c r="H17" t="s">
        <v>1</v>
      </c>
      <c r="I17">
        <f>I16*0.0001171</f>
        <v>310.93568373280925</v>
      </c>
      <c r="T17" s="129"/>
      <c r="W17" s="129"/>
      <c r="Y17" s="129"/>
      <c r="Z17" s="129"/>
    </row>
    <row r="18" spans="2:26" ht="15.6" x14ac:dyDescent="0.35">
      <c r="B18" t="s">
        <v>228</v>
      </c>
      <c r="C18">
        <f>39300000000000000</f>
        <v>3.93E+16</v>
      </c>
      <c r="D18" t="s">
        <v>229</v>
      </c>
      <c r="T18" s="129"/>
      <c r="W18" s="129"/>
      <c r="Y18" s="129"/>
      <c r="Z18" s="129"/>
    </row>
    <row r="19" spans="2:26" ht="15.6" x14ac:dyDescent="0.35">
      <c r="B19" t="s">
        <v>230</v>
      </c>
      <c r="C19">
        <f>1.602E-19</f>
        <v>1.602E-19</v>
      </c>
      <c r="D19" t="s">
        <v>231</v>
      </c>
      <c r="T19" s="129"/>
      <c r="W19" s="129"/>
      <c r="Y19" s="129"/>
      <c r="Z19" s="129"/>
    </row>
    <row r="20" spans="2:26" x14ac:dyDescent="0.3">
      <c r="B20" t="s">
        <v>234</v>
      </c>
      <c r="C20">
        <f>C19*C17*C15/C16</f>
        <v>24118.11</v>
      </c>
      <c r="T20" s="129"/>
      <c r="W20" s="129"/>
      <c r="Y20" s="129"/>
      <c r="Z20" s="129"/>
    </row>
    <row r="22" spans="2:26" x14ac:dyDescent="0.3">
      <c r="B22" t="s">
        <v>233</v>
      </c>
      <c r="C22">
        <v>10</v>
      </c>
      <c r="D22" t="s">
        <v>236</v>
      </c>
      <c r="I22" t="s">
        <v>241</v>
      </c>
      <c r="J22" t="s">
        <v>238</v>
      </c>
      <c r="K22" t="s">
        <v>239</v>
      </c>
    </row>
    <row r="23" spans="2:26" x14ac:dyDescent="0.3">
      <c r="B23" t="s">
        <v>235</v>
      </c>
      <c r="C23">
        <v>87</v>
      </c>
      <c r="D23" t="s">
        <v>237</v>
      </c>
      <c r="F23" t="s">
        <v>232</v>
      </c>
      <c r="G23" s="129">
        <f>LN(2)*C27/C25</f>
        <v>4.9588134807370035E-15</v>
      </c>
      <c r="H23" t="s">
        <v>1</v>
      </c>
      <c r="I23">
        <f>LN(2)*C22*C24/C25/C23</f>
        <v>30953.891889744089</v>
      </c>
      <c r="J23">
        <f>I23*3600</f>
        <v>111434010.80307873</v>
      </c>
      <c r="K23">
        <f>J23*8760</f>
        <v>976161934634.9696</v>
      </c>
    </row>
    <row r="24" spans="2:26" ht="15.6" x14ac:dyDescent="0.35">
      <c r="B24" t="s">
        <v>226</v>
      </c>
      <c r="C24">
        <f>6.022E+23</f>
        <v>6.0220000000000003E+23</v>
      </c>
      <c r="D24" t="s">
        <v>227</v>
      </c>
      <c r="F24" t="s">
        <v>232</v>
      </c>
      <c r="G24">
        <f>I23*C26</f>
        <v>4.9588134807370027E-15</v>
      </c>
      <c r="H24" t="s">
        <v>1</v>
      </c>
      <c r="I24">
        <f>I23*0.278</f>
        <v>8605.181945348857</v>
      </c>
    </row>
    <row r="25" spans="2:26" ht="15.6" x14ac:dyDescent="0.35">
      <c r="B25" t="s">
        <v>228</v>
      </c>
      <c r="C25">
        <f>1550000000000000000</f>
        <v>1.55E+18</v>
      </c>
      <c r="D25" t="s">
        <v>229</v>
      </c>
    </row>
    <row r="26" spans="2:26" ht="15.6" x14ac:dyDescent="0.35">
      <c r="B26" t="s">
        <v>230</v>
      </c>
      <c r="C26">
        <f>1.602E-19</f>
        <v>1.602E-19</v>
      </c>
      <c r="D26" t="s">
        <v>231</v>
      </c>
    </row>
    <row r="27" spans="2:26" x14ac:dyDescent="0.3">
      <c r="B27" t="s">
        <v>234</v>
      </c>
      <c r="C27">
        <f>C26*C24*C22/C23</f>
        <v>11088.786206896551</v>
      </c>
    </row>
    <row r="29" spans="2:26" x14ac:dyDescent="0.3">
      <c r="B29" t="s">
        <v>233</v>
      </c>
      <c r="C29">
        <v>10</v>
      </c>
      <c r="D29" t="s">
        <v>236</v>
      </c>
      <c r="I29" t="s">
        <v>241</v>
      </c>
      <c r="J29" t="s">
        <v>238</v>
      </c>
      <c r="K29" t="s">
        <v>239</v>
      </c>
    </row>
    <row r="30" spans="2:26" x14ac:dyDescent="0.3">
      <c r="B30" t="s">
        <v>235</v>
      </c>
      <c r="C30">
        <v>238</v>
      </c>
      <c r="D30" t="s">
        <v>237</v>
      </c>
      <c r="F30" t="s">
        <v>232</v>
      </c>
      <c r="G30" s="129">
        <f>LN(2)*C34*2/C32</f>
        <v>3.9853149644042252E-14</v>
      </c>
      <c r="H30" t="s">
        <v>1</v>
      </c>
      <c r="I30">
        <f>LN(2)*C29*C31/C32/C30</f>
        <v>124385.6106243516</v>
      </c>
      <c r="J30">
        <f>I30*3600</f>
        <v>447788198.24766576</v>
      </c>
      <c r="K30">
        <f>J30*8760</f>
        <v>3922624616649.5522</v>
      </c>
    </row>
    <row r="31" spans="2:26" ht="15.6" x14ac:dyDescent="0.35">
      <c r="B31" t="s">
        <v>226</v>
      </c>
      <c r="C31">
        <f>6.022E+23</f>
        <v>6.0220000000000003E+23</v>
      </c>
      <c r="D31" t="s">
        <v>227</v>
      </c>
      <c r="F31" t="s">
        <v>232</v>
      </c>
      <c r="G31">
        <f>I30*C33*2</f>
        <v>3.9853149644042252E-14</v>
      </c>
      <c r="H31" t="s">
        <v>1</v>
      </c>
    </row>
    <row r="32" spans="2:26" ht="15.6" x14ac:dyDescent="0.35">
      <c r="B32" t="s">
        <v>228</v>
      </c>
      <c r="C32" s="129">
        <v>1.41E+17</v>
      </c>
      <c r="D32" t="s">
        <v>229</v>
      </c>
    </row>
    <row r="33" spans="2:11" ht="15.6" x14ac:dyDescent="0.35">
      <c r="B33" t="s">
        <v>230</v>
      </c>
      <c r="C33">
        <f>1.602E-19</f>
        <v>1.602E-19</v>
      </c>
      <c r="D33" t="s">
        <v>231</v>
      </c>
    </row>
    <row r="34" spans="2:11" x14ac:dyDescent="0.3">
      <c r="B34" t="s">
        <v>234</v>
      </c>
      <c r="C34">
        <f>C33*C31*C29/C30</f>
        <v>4053.4638655462186</v>
      </c>
    </row>
    <row r="36" spans="2:11" x14ac:dyDescent="0.3">
      <c r="B36" t="s">
        <v>233</v>
      </c>
      <c r="C36">
        <v>10</v>
      </c>
      <c r="D36" t="s">
        <v>236</v>
      </c>
      <c r="I36" t="s">
        <v>241</v>
      </c>
      <c r="J36" t="s">
        <v>238</v>
      </c>
      <c r="K36" t="s">
        <v>239</v>
      </c>
    </row>
    <row r="37" spans="2:11" x14ac:dyDescent="0.3">
      <c r="B37" t="s">
        <v>235</v>
      </c>
      <c r="C37">
        <v>223</v>
      </c>
      <c r="D37" t="s">
        <v>237</v>
      </c>
      <c r="F37" t="s">
        <v>232</v>
      </c>
      <c r="G37" s="129">
        <f>LN(2)*C41/C39</f>
        <v>2.271694516501511</v>
      </c>
      <c r="H37" t="s">
        <v>1</v>
      </c>
      <c r="I37">
        <f>LN(2)*C36*C38/C39/C37</f>
        <v>1.4180365271545016E+19</v>
      </c>
      <c r="J37">
        <f>I37*3600</f>
        <v>5.1049314977562055E+22</v>
      </c>
      <c r="K37">
        <f>J37*8760</f>
        <v>4.471919992034436E+26</v>
      </c>
    </row>
    <row r="38" spans="2:11" ht="15.6" x14ac:dyDescent="0.35">
      <c r="B38" t="s">
        <v>226</v>
      </c>
      <c r="C38">
        <f>6.022E+23</f>
        <v>6.0220000000000003E+23</v>
      </c>
      <c r="D38" t="s">
        <v>227</v>
      </c>
      <c r="F38" t="s">
        <v>232</v>
      </c>
      <c r="G38">
        <f>I37*C40</f>
        <v>2.2716945165015114</v>
      </c>
      <c r="H38" t="s">
        <v>1</v>
      </c>
    </row>
    <row r="39" spans="2:11" ht="15.6" x14ac:dyDescent="0.35">
      <c r="B39" t="s">
        <v>228</v>
      </c>
      <c r="C39" s="129">
        <v>1320</v>
      </c>
      <c r="D39" t="s">
        <v>229</v>
      </c>
    </row>
    <row r="40" spans="2:11" ht="15.6" x14ac:dyDescent="0.35">
      <c r="B40" t="s">
        <v>230</v>
      </c>
      <c r="C40">
        <f>1.602E-19</f>
        <v>1.602E-19</v>
      </c>
      <c r="D40" t="s">
        <v>231</v>
      </c>
    </row>
    <row r="41" spans="2:11" x14ac:dyDescent="0.3">
      <c r="B41" t="s">
        <v>234</v>
      </c>
      <c r="C41">
        <f>C40*C38*C36/C37</f>
        <v>4326.1183856502239</v>
      </c>
    </row>
    <row r="43" spans="2:11" x14ac:dyDescent="0.3">
      <c r="B43" t="s">
        <v>233</v>
      </c>
      <c r="C43">
        <v>10</v>
      </c>
      <c r="D43" t="s">
        <v>236</v>
      </c>
      <c r="I43" t="s">
        <v>241</v>
      </c>
      <c r="J43" t="s">
        <v>238</v>
      </c>
      <c r="K43" t="s">
        <v>239</v>
      </c>
    </row>
    <row r="44" spans="2:11" x14ac:dyDescent="0.3">
      <c r="B44" t="s">
        <v>235</v>
      </c>
      <c r="C44">
        <v>216</v>
      </c>
      <c r="D44" t="s">
        <v>237</v>
      </c>
      <c r="F44" t="s">
        <v>232</v>
      </c>
      <c r="G44" s="129">
        <f>LN(2)*C48*2/C46</f>
        <v>137591769.11057299</v>
      </c>
      <c r="H44" t="s">
        <v>1</v>
      </c>
      <c r="I44">
        <f>LN(2)*C43*C45/C46/C44</f>
        <v>4.2943748161851751E+26</v>
      </c>
      <c r="J44">
        <f>I44*3600</f>
        <v>1.545974933826663E+30</v>
      </c>
      <c r="K44">
        <f>J44*8760</f>
        <v>1.3542740420321568E+34</v>
      </c>
    </row>
    <row r="45" spans="2:11" ht="15.6" x14ac:dyDescent="0.35">
      <c r="B45" t="s">
        <v>226</v>
      </c>
      <c r="C45">
        <f>6.022E+23</f>
        <v>6.0220000000000003E+23</v>
      </c>
      <c r="D45" t="s">
        <v>227</v>
      </c>
      <c r="F45" t="s">
        <v>232</v>
      </c>
      <c r="G45">
        <f>I44*C47*2</f>
        <v>137591769.11057302</v>
      </c>
      <c r="H45" t="s">
        <v>1</v>
      </c>
    </row>
    <row r="46" spans="2:11" ht="15.6" x14ac:dyDescent="0.35">
      <c r="B46" t="s">
        <v>228</v>
      </c>
      <c r="C46" s="129">
        <v>4.5000000000000003E-5</v>
      </c>
      <c r="D46" t="s">
        <v>229</v>
      </c>
    </row>
    <row r="47" spans="2:11" ht="15.6" x14ac:dyDescent="0.35">
      <c r="B47" t="s">
        <v>230</v>
      </c>
      <c r="C47">
        <f>1.602E-19</f>
        <v>1.602E-19</v>
      </c>
      <c r="D47" t="s">
        <v>231</v>
      </c>
    </row>
    <row r="48" spans="2:11" x14ac:dyDescent="0.3">
      <c r="B48" t="s">
        <v>234</v>
      </c>
      <c r="C48">
        <f>C47*C45*C43/C44</f>
        <v>4466.3166666666666</v>
      </c>
    </row>
    <row r="50" spans="2:11" x14ac:dyDescent="0.3">
      <c r="B50" t="s">
        <v>233</v>
      </c>
      <c r="C50">
        <v>10</v>
      </c>
      <c r="D50" t="s">
        <v>236</v>
      </c>
      <c r="I50" t="s">
        <v>241</v>
      </c>
      <c r="J50" t="s">
        <v>238</v>
      </c>
      <c r="K50" t="s">
        <v>239</v>
      </c>
    </row>
    <row r="51" spans="2:11" x14ac:dyDescent="0.3">
      <c r="B51" t="s">
        <v>235</v>
      </c>
      <c r="C51">
        <v>212</v>
      </c>
      <c r="D51" t="s">
        <v>237</v>
      </c>
      <c r="F51" t="s">
        <v>232</v>
      </c>
      <c r="G51" s="129">
        <f>LN(2)*C55*2/C53</f>
        <v>21028176033.880028</v>
      </c>
      <c r="H51" t="s">
        <v>1</v>
      </c>
      <c r="I51">
        <f>LN(2)*C50*C52/C53/C51</f>
        <v>6.5631011341697977E+28</v>
      </c>
      <c r="J51">
        <f>I51*3600</f>
        <v>2.3627164083011271E+32</v>
      </c>
      <c r="K51">
        <f>J51*8760</f>
        <v>2.0697395736717872E+36</v>
      </c>
    </row>
    <row r="52" spans="2:11" ht="15.6" x14ac:dyDescent="0.35">
      <c r="B52" t="s">
        <v>226</v>
      </c>
      <c r="C52">
        <f>6.022E+23</f>
        <v>6.0220000000000003E+23</v>
      </c>
      <c r="D52" t="s">
        <v>227</v>
      </c>
      <c r="F52" t="s">
        <v>232</v>
      </c>
      <c r="G52">
        <f>I51*C54*2</f>
        <v>21028176033.880032</v>
      </c>
      <c r="H52" t="s">
        <v>1</v>
      </c>
    </row>
    <row r="53" spans="2:11" ht="15.6" x14ac:dyDescent="0.35">
      <c r="B53" t="s">
        <v>228</v>
      </c>
      <c r="C53" s="129">
        <v>2.9999999999999999E-7</v>
      </c>
      <c r="D53" t="s">
        <v>229</v>
      </c>
    </row>
    <row r="54" spans="2:11" ht="15.6" x14ac:dyDescent="0.35">
      <c r="B54" t="s">
        <v>230</v>
      </c>
      <c r="C54">
        <f>1.602E-19</f>
        <v>1.602E-19</v>
      </c>
      <c r="D54" t="s">
        <v>231</v>
      </c>
    </row>
    <row r="55" spans="2:11" x14ac:dyDescent="0.3">
      <c r="B55" t="s">
        <v>234</v>
      </c>
      <c r="C55">
        <f>C54*C52*C50/C51</f>
        <v>4550.5867924528302</v>
      </c>
    </row>
    <row r="57" spans="2:11" x14ac:dyDescent="0.3">
      <c r="B57" t="s">
        <v>233</v>
      </c>
      <c r="C57">
        <v>10</v>
      </c>
      <c r="D57" t="s">
        <v>236</v>
      </c>
      <c r="I57" t="s">
        <v>241</v>
      </c>
      <c r="J57" t="s">
        <v>238</v>
      </c>
      <c r="K57" t="s">
        <v>239</v>
      </c>
    </row>
    <row r="58" spans="2:11" x14ac:dyDescent="0.3">
      <c r="B58" t="s">
        <v>235</v>
      </c>
      <c r="C58">
        <v>222</v>
      </c>
      <c r="D58" t="s">
        <v>237</v>
      </c>
      <c r="F58" t="s">
        <v>232</v>
      </c>
      <c r="G58" s="129">
        <f>LN(2)*C62*2/C60</f>
        <v>1.8235912097561185E-2</v>
      </c>
      <c r="H58" t="s">
        <v>1</v>
      </c>
      <c r="I58">
        <f>LN(2)*C57*C59/C60/C58</f>
        <v>5.691608020462292E+16</v>
      </c>
      <c r="J58">
        <f>I58*3600</f>
        <v>2.048978887366425E+20</v>
      </c>
      <c r="K58">
        <f>J58*8760</f>
        <v>1.7949055053329884E+24</v>
      </c>
    </row>
    <row r="59" spans="2:11" ht="15.6" x14ac:dyDescent="0.35">
      <c r="B59" t="s">
        <v>226</v>
      </c>
      <c r="C59">
        <f>6.022E+23</f>
        <v>6.0220000000000003E+23</v>
      </c>
      <c r="D59" t="s">
        <v>227</v>
      </c>
      <c r="F59" t="s">
        <v>232</v>
      </c>
      <c r="G59">
        <f>I58*C61*2</f>
        <v>1.8235912097561185E-2</v>
      </c>
      <c r="H59" t="s">
        <v>1</v>
      </c>
    </row>
    <row r="60" spans="2:11" ht="15.6" x14ac:dyDescent="0.35">
      <c r="B60" t="s">
        <v>228</v>
      </c>
      <c r="C60" s="129">
        <v>330353</v>
      </c>
      <c r="D60" t="s">
        <v>229</v>
      </c>
    </row>
    <row r="61" spans="2:11" ht="15.6" x14ac:dyDescent="0.35">
      <c r="B61" t="s">
        <v>230</v>
      </c>
      <c r="C61">
        <f>1.602E-19</f>
        <v>1.602E-19</v>
      </c>
      <c r="D61" t="s">
        <v>231</v>
      </c>
    </row>
    <row r="62" spans="2:11" x14ac:dyDescent="0.3">
      <c r="B62" t="s">
        <v>234</v>
      </c>
      <c r="C62">
        <f>C61*C59*C57/C58</f>
        <v>4345.6054054054057</v>
      </c>
    </row>
    <row r="64" spans="2:11" x14ac:dyDescent="0.3">
      <c r="B64" t="s">
        <v>233</v>
      </c>
      <c r="C64">
        <v>10</v>
      </c>
      <c r="D64" t="s">
        <v>236</v>
      </c>
      <c r="I64" t="s">
        <v>241</v>
      </c>
      <c r="J64" t="s">
        <v>238</v>
      </c>
      <c r="K64" t="s">
        <v>239</v>
      </c>
    </row>
    <row r="65" spans="2:26" x14ac:dyDescent="0.3">
      <c r="B65" t="s">
        <v>235</v>
      </c>
      <c r="C65">
        <v>64</v>
      </c>
      <c r="D65" t="s">
        <v>237</v>
      </c>
      <c r="F65" t="s">
        <v>232</v>
      </c>
      <c r="G65" s="129">
        <f>LN(2)*C69/C67</f>
        <v>0.22852963619497241</v>
      </c>
      <c r="H65" t="s">
        <v>1</v>
      </c>
      <c r="I65">
        <f>LN(2)*C64*C66/C67/C65</f>
        <v>1.4265270673843471E+18</v>
      </c>
      <c r="J65">
        <f>I65*3600</f>
        <v>5.1354974425836495E+21</v>
      </c>
      <c r="K65">
        <f>J65*8760</f>
        <v>4.498695759703277E+25</v>
      </c>
    </row>
    <row r="66" spans="2:26" ht="15.6" x14ac:dyDescent="0.35">
      <c r="B66" t="s">
        <v>226</v>
      </c>
      <c r="C66">
        <f>6.022E+23</f>
        <v>6.0220000000000003E+23</v>
      </c>
      <c r="D66" t="s">
        <v>227</v>
      </c>
      <c r="F66" t="s">
        <v>232</v>
      </c>
      <c r="G66">
        <f>I65*C68</f>
        <v>0.22852963619497241</v>
      </c>
      <c r="H66" t="s">
        <v>1</v>
      </c>
    </row>
    <row r="67" spans="2:26" ht="15.6" x14ac:dyDescent="0.35">
      <c r="B67" t="s">
        <v>228</v>
      </c>
      <c r="C67">
        <v>45720</v>
      </c>
      <c r="D67" t="s">
        <v>229</v>
      </c>
    </row>
    <row r="68" spans="2:26" ht="15.6" x14ac:dyDescent="0.35">
      <c r="B68" t="s">
        <v>230</v>
      </c>
      <c r="C68">
        <f>1.602E-19</f>
        <v>1.602E-19</v>
      </c>
      <c r="D68" t="s">
        <v>231</v>
      </c>
    </row>
    <row r="69" spans="2:26" x14ac:dyDescent="0.3">
      <c r="B69" t="s">
        <v>234</v>
      </c>
      <c r="C69">
        <f>C68*C66*C64/C65</f>
        <v>15073.81875</v>
      </c>
    </row>
    <row r="71" spans="2:26" x14ac:dyDescent="0.3">
      <c r="B71" t="s">
        <v>233</v>
      </c>
      <c r="C71">
        <v>10</v>
      </c>
      <c r="D71" t="s">
        <v>236</v>
      </c>
      <c r="I71" t="s">
        <v>241</v>
      </c>
      <c r="J71" t="s">
        <v>238</v>
      </c>
      <c r="K71" t="s">
        <v>239</v>
      </c>
    </row>
    <row r="72" spans="2:26" x14ac:dyDescent="0.3">
      <c r="B72" t="s">
        <v>235</v>
      </c>
      <c r="C72">
        <v>108</v>
      </c>
      <c r="D72" t="s">
        <v>237</v>
      </c>
      <c r="F72" t="s">
        <v>232</v>
      </c>
      <c r="G72" s="129">
        <f>LN(2)*C76/C74</f>
        <v>43.298109160669831</v>
      </c>
      <c r="H72" t="s">
        <v>1</v>
      </c>
      <c r="I72">
        <f>LN(2)*C71*C73/C74/C72</f>
        <v>2.7027533808158448E+20</v>
      </c>
      <c r="J72">
        <f>I72*3600</f>
        <v>9.7299121709370411E+23</v>
      </c>
      <c r="K72">
        <f>J72*8760</f>
        <v>8.523403061740848E+27</v>
      </c>
    </row>
    <row r="73" spans="2:26" ht="15.6" x14ac:dyDescent="0.35">
      <c r="B73" t="s">
        <v>226</v>
      </c>
      <c r="C73">
        <f>6.022E+23</f>
        <v>6.0220000000000003E+23</v>
      </c>
      <c r="D73" t="s">
        <v>227</v>
      </c>
      <c r="F73" t="s">
        <v>232</v>
      </c>
      <c r="G73">
        <f>I72*C75</f>
        <v>43.298109160669831</v>
      </c>
      <c r="H73" t="s">
        <v>1</v>
      </c>
    </row>
    <row r="74" spans="2:26" ht="15.6" x14ac:dyDescent="0.35">
      <c r="B74" t="s">
        <v>228</v>
      </c>
      <c r="C74">
        <v>143</v>
      </c>
      <c r="D74" t="s">
        <v>229</v>
      </c>
    </row>
    <row r="75" spans="2:26" ht="15.6" x14ac:dyDescent="0.35">
      <c r="B75" t="s">
        <v>230</v>
      </c>
      <c r="C75">
        <f>1.602E-19</f>
        <v>1.602E-19</v>
      </c>
      <c r="D75" t="s">
        <v>231</v>
      </c>
    </row>
    <row r="76" spans="2:26" x14ac:dyDescent="0.3">
      <c r="B76" t="s">
        <v>234</v>
      </c>
      <c r="C76">
        <f>C75*C73*C71/C72</f>
        <v>8932.6333333333332</v>
      </c>
    </row>
    <row r="78" spans="2:26" x14ac:dyDescent="0.3">
      <c r="B78" t="s">
        <v>233</v>
      </c>
      <c r="C78">
        <v>10</v>
      </c>
      <c r="D78" t="s">
        <v>236</v>
      </c>
      <c r="I78" t="s">
        <v>241</v>
      </c>
      <c r="J78" t="s">
        <v>238</v>
      </c>
      <c r="K78" t="s">
        <v>239</v>
      </c>
    </row>
    <row r="79" spans="2:26" x14ac:dyDescent="0.3">
      <c r="B79" t="s">
        <v>235</v>
      </c>
      <c r="C79">
        <v>209</v>
      </c>
      <c r="D79" t="s">
        <v>237</v>
      </c>
      <c r="F79" t="s">
        <v>232</v>
      </c>
      <c r="G79" s="129">
        <f>LN(2)*C83/C81</f>
        <v>8.1164443992603872E-7</v>
      </c>
      <c r="H79" t="s">
        <v>1</v>
      </c>
      <c r="I79">
        <f>LN(2)*C78*C80/C81/C79</f>
        <v>5066444693670.6533</v>
      </c>
      <c r="J79">
        <f>I79*3600</f>
        <v>1.8239200897214352E+16</v>
      </c>
      <c r="K79">
        <f>J79*8760</f>
        <v>1.5977539985959774E+20</v>
      </c>
      <c r="T79" s="129"/>
      <c r="W79" s="129"/>
      <c r="Y79" s="129"/>
      <c r="Z79" s="129"/>
    </row>
    <row r="80" spans="2:26" ht="15.6" x14ac:dyDescent="0.35">
      <c r="B80" t="s">
        <v>226</v>
      </c>
      <c r="C80">
        <f>6.022E+23</f>
        <v>6.0220000000000003E+23</v>
      </c>
      <c r="D80" t="s">
        <v>227</v>
      </c>
      <c r="F80" t="s">
        <v>232</v>
      </c>
      <c r="G80">
        <f>I79*C82</f>
        <v>8.1164443992603861E-7</v>
      </c>
      <c r="H80" t="s">
        <v>1</v>
      </c>
    </row>
    <row r="81" spans="2:4" ht="15.6" x14ac:dyDescent="0.35">
      <c r="B81" t="s">
        <v>228</v>
      </c>
      <c r="C81">
        <v>3942000000</v>
      </c>
      <c r="D81" t="s">
        <v>229</v>
      </c>
    </row>
    <row r="82" spans="2:4" ht="15.6" x14ac:dyDescent="0.35">
      <c r="B82" t="s">
        <v>230</v>
      </c>
      <c r="C82">
        <f>1.602E-19</f>
        <v>1.602E-19</v>
      </c>
      <c r="D82" t="s">
        <v>231</v>
      </c>
    </row>
    <row r="83" spans="2:4" x14ac:dyDescent="0.3">
      <c r="B83" t="s">
        <v>234</v>
      </c>
      <c r="C83">
        <f>C82*C80*C78/C79</f>
        <v>4615.9062200956942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zoomScale="130" zoomScaleNormal="130" workbookViewId="0">
      <selection activeCell="B3" sqref="B3"/>
    </sheetView>
  </sheetViews>
  <sheetFormatPr defaultRowHeight="14.4" x14ac:dyDescent="0.3"/>
  <cols>
    <col min="2" max="2" width="10.77734375" customWidth="1"/>
    <col min="3" max="3" width="9.88671875" customWidth="1"/>
    <col min="4" max="4" width="12" bestFit="1" customWidth="1"/>
    <col min="6" max="6" width="10.44140625" customWidth="1"/>
    <col min="7" max="7" width="10" customWidth="1"/>
    <col min="8" max="8" width="10.21875" customWidth="1"/>
    <col min="10" max="11" width="4.33203125" customWidth="1"/>
    <col min="12" max="12" width="3.6640625" customWidth="1"/>
    <col min="13" max="13" width="5.109375" customWidth="1"/>
    <col min="14" max="14" width="4.77734375" customWidth="1"/>
    <col min="15" max="15" width="3.21875" customWidth="1"/>
    <col min="16" max="16" width="4" customWidth="1"/>
    <col min="17" max="17" width="9.109375" bestFit="1" customWidth="1"/>
  </cols>
  <sheetData>
    <row r="1" spans="1:20" x14ac:dyDescent="0.3">
      <c r="A1" t="s">
        <v>250</v>
      </c>
      <c r="B1" t="s">
        <v>243</v>
      </c>
      <c r="C1" t="s">
        <v>244</v>
      </c>
      <c r="D1" t="s">
        <v>245</v>
      </c>
      <c r="E1" t="s">
        <v>247</v>
      </c>
      <c r="F1" t="s">
        <v>249</v>
      </c>
      <c r="G1" t="s">
        <v>249</v>
      </c>
      <c r="H1" t="s">
        <v>249</v>
      </c>
      <c r="Q1" s="129"/>
      <c r="T1" s="129"/>
    </row>
    <row r="2" spans="1:20" ht="16.2" thickBot="1" x14ac:dyDescent="0.4">
      <c r="B2" t="s">
        <v>242</v>
      </c>
      <c r="C2" t="s">
        <v>237</v>
      </c>
      <c r="D2" t="s">
        <v>246</v>
      </c>
      <c r="E2" t="s">
        <v>248</v>
      </c>
      <c r="F2" t="s">
        <v>241</v>
      </c>
      <c r="G2" t="s">
        <v>238</v>
      </c>
      <c r="H2" t="s">
        <v>239</v>
      </c>
      <c r="I2" s="131"/>
      <c r="J2" s="131"/>
      <c r="K2" s="131"/>
      <c r="L2" s="131"/>
      <c r="M2" s="131"/>
      <c r="N2" s="131"/>
      <c r="O2" s="131"/>
      <c r="P2" s="131"/>
      <c r="Q2" s="131"/>
    </row>
    <row r="3" spans="1:20" ht="15" thickBot="1" x14ac:dyDescent="0.35">
      <c r="A3" t="s">
        <v>100</v>
      </c>
      <c r="B3" s="132">
        <v>1.8099999999999999E+29</v>
      </c>
      <c r="C3">
        <v>209</v>
      </c>
      <c r="D3" s="129">
        <f>5.998E+26</f>
        <v>5.9980000000000002E+26</v>
      </c>
      <c r="E3" s="129">
        <f>2*LN(2)*B3*6.022E+23*1.602E-19/C3/D3</f>
        <v>193101.01072894578</v>
      </c>
      <c r="F3" s="129">
        <f>E3/1.602E-19/2</f>
        <v>6.0268729940370093E+23</v>
      </c>
      <c r="G3" s="129">
        <f t="shared" ref="G3:G13" si="0">F3*3600</f>
        <v>2.1696742778533233E+27</v>
      </c>
      <c r="H3" s="129">
        <f t="shared" ref="H3:H13" si="1">G3*8760</f>
        <v>1.9006346673995112E+31</v>
      </c>
      <c r="I3" s="131"/>
      <c r="J3" s="140">
        <v>3</v>
      </c>
      <c r="K3" s="141" t="s">
        <v>67</v>
      </c>
      <c r="L3" s="142">
        <v>7</v>
      </c>
      <c r="M3" s="141" t="s">
        <v>251</v>
      </c>
      <c r="N3" s="141">
        <f>INDEX(Лист1!$A$2:$A$506,P3)</f>
        <v>8</v>
      </c>
      <c r="O3" s="141" t="str">
        <f>INDEX(Лист1!$B$2:$B$506,P3)</f>
        <v>O</v>
      </c>
      <c r="P3" s="143">
        <v>16</v>
      </c>
      <c r="Q3" s="135"/>
    </row>
    <row r="4" spans="1:20" ht="15" thickBot="1" x14ac:dyDescent="0.35">
      <c r="A4" t="s">
        <v>54</v>
      </c>
      <c r="B4" s="132">
        <v>4.81E+19</v>
      </c>
      <c r="C4">
        <v>238</v>
      </c>
      <c r="D4" s="129">
        <v>1.402E+17</v>
      </c>
      <c r="E4" s="129">
        <f>2*LN(2)*B4*6.022E+23*1.602E-19/C4/D4</f>
        <v>192787.47945852988</v>
      </c>
      <c r="F4" s="129">
        <f>E4/1.602E-19/2</f>
        <v>6.0170873738617317E+23</v>
      </c>
      <c r="G4" s="129">
        <f t="shared" si="0"/>
        <v>2.1661514545902235E+27</v>
      </c>
      <c r="H4" s="129">
        <f t="shared" si="1"/>
        <v>1.8975486742210359E+31</v>
      </c>
      <c r="I4" s="131"/>
      <c r="J4" s="137">
        <f>J3+$N$3</f>
        <v>11</v>
      </c>
      <c r="K4" s="136" t="str">
        <f>INDEX(Лист2!$B$1:$B$172,J4)</f>
        <v>Na</v>
      </c>
      <c r="L4" s="136">
        <f>L3+$P$3</f>
        <v>23</v>
      </c>
      <c r="M4" s="136">
        <f>J4-N4</f>
        <v>0</v>
      </c>
      <c r="N4" s="136">
        <f>INDEX(Лист1!$A$2:$A$506,P4)</f>
        <v>11</v>
      </c>
      <c r="O4" s="136" t="str">
        <f>INDEX(Лист1!$B$2:$B$506,L4)</f>
        <v>Na</v>
      </c>
      <c r="P4" s="139">
        <f>L4</f>
        <v>23</v>
      </c>
      <c r="Q4" s="131"/>
    </row>
    <row r="5" spans="1:20" x14ac:dyDescent="0.3">
      <c r="A5" t="s">
        <v>101</v>
      </c>
      <c r="B5" s="132">
        <v>3640000000</v>
      </c>
      <c r="C5">
        <v>210</v>
      </c>
      <c r="D5" s="129">
        <v>12000000</v>
      </c>
      <c r="E5" s="129">
        <f>2*LN(2)*B5*6.022E+23*1.602E-19/C5/D5</f>
        <v>193178.84383124451</v>
      </c>
      <c r="F5" s="129">
        <f>E5/1.602E-19/2</f>
        <v>6.0293022419239858E+23</v>
      </c>
      <c r="G5" s="129">
        <f t="shared" si="0"/>
        <v>2.1705488070926348E+27</v>
      </c>
      <c r="H5" s="129">
        <f t="shared" si="1"/>
        <v>1.901400755013148E+31</v>
      </c>
      <c r="I5" s="131"/>
      <c r="J5" s="137">
        <f t="shared" ref="J5:J24" si="2">J4+$N$3</f>
        <v>19</v>
      </c>
      <c r="K5" s="136" t="str">
        <f>INDEX(Лист2!$B$1:$B$172,J5)</f>
        <v>K</v>
      </c>
      <c r="L5" s="136">
        <f t="shared" ref="L5:L24" si="3">L4+$P$3</f>
        <v>39</v>
      </c>
      <c r="M5" s="136">
        <f t="shared" ref="M5:M12" si="4">J5-N5</f>
        <v>0</v>
      </c>
      <c r="N5" s="136">
        <f>INDEX(Лист1!$A$2:$A$506,P5)</f>
        <v>19</v>
      </c>
      <c r="O5" s="136" t="str">
        <f>INDEX(Лист1!$B$2:$B$506,L5)</f>
        <v>K</v>
      </c>
      <c r="P5" s="138">
        <f t="shared" ref="P5:P12" si="5">L5</f>
        <v>39</v>
      </c>
      <c r="Q5" s="131"/>
    </row>
    <row r="6" spans="1:20" x14ac:dyDescent="0.3">
      <c r="A6" t="s">
        <v>101</v>
      </c>
      <c r="B6" s="134">
        <v>9.2E-5</v>
      </c>
      <c r="C6">
        <v>212</v>
      </c>
      <c r="D6" s="129">
        <v>2.9999999999999999E-7</v>
      </c>
      <c r="E6" s="129">
        <f>2*LN(2)*B6*6.022E+23*1.602E-19/C6/D6</f>
        <v>193459.21951169628</v>
      </c>
      <c r="F6" s="129">
        <f>E6/1.602E-19/2</f>
        <v>6.0380530434362134E+23</v>
      </c>
      <c r="G6" s="129">
        <f t="shared" ref="G6" si="6">F6*3600</f>
        <v>2.1736990956370367E+27</v>
      </c>
      <c r="H6" s="129">
        <f t="shared" ref="H6" si="7">G6*8760</f>
        <v>1.904160407778044E+31</v>
      </c>
      <c r="I6" s="131"/>
      <c r="J6" s="137">
        <f t="shared" si="2"/>
        <v>27</v>
      </c>
      <c r="K6" s="136" t="str">
        <f>INDEX(Лист2!$B$1:$B$172,J6)</f>
        <v>Co</v>
      </c>
      <c r="L6" s="136">
        <f t="shared" si="3"/>
        <v>55</v>
      </c>
      <c r="M6" s="136">
        <f t="shared" si="4"/>
        <v>2</v>
      </c>
      <c r="N6" s="136">
        <f>INDEX(Лист1!$A$2:$A$506,P6)</f>
        <v>25</v>
      </c>
      <c r="O6" s="136" t="str">
        <f>INDEX(Лист1!$B$2:$B$506,L6)</f>
        <v>Mn</v>
      </c>
      <c r="P6" s="138">
        <f t="shared" si="5"/>
        <v>55</v>
      </c>
      <c r="Q6" s="131"/>
    </row>
    <row r="7" spans="1:20" x14ac:dyDescent="0.3">
      <c r="A7" t="s">
        <v>40</v>
      </c>
      <c r="B7" s="132">
        <v>2.25E+18</v>
      </c>
      <c r="C7">
        <v>40</v>
      </c>
      <c r="D7" s="129">
        <v>3.9E+16</v>
      </c>
      <c r="E7" s="129">
        <f>LN(2)*B7*6.022E+23*1.602E-19/C7/D7</f>
        <v>96446.538155392045</v>
      </c>
      <c r="F7" s="129">
        <f>E7/1.602E-19/1</f>
        <v>6.0203831557672939E+23</v>
      </c>
      <c r="G7" s="129">
        <f t="shared" si="0"/>
        <v>2.1673379360762258E+27</v>
      </c>
      <c r="H7" s="129">
        <f t="shared" si="1"/>
        <v>1.8985880320027738E+31</v>
      </c>
      <c r="I7" s="131"/>
      <c r="J7" s="137">
        <f t="shared" si="2"/>
        <v>35</v>
      </c>
      <c r="K7" s="136" t="str">
        <f>INDEX(Лист2!$B$1:$B$172,J7)</f>
        <v>Br</v>
      </c>
      <c r="L7" s="136">
        <f t="shared" si="3"/>
        <v>71</v>
      </c>
      <c r="M7" s="136">
        <f t="shared" si="4"/>
        <v>4</v>
      </c>
      <c r="N7" s="136">
        <f>INDEX(Лист1!$A$2:$A$506,P7)</f>
        <v>31</v>
      </c>
      <c r="O7" s="136" t="str">
        <f>INDEX(Лист1!$B$2:$B$506,L7)</f>
        <v>Ga</v>
      </c>
      <c r="P7" s="138">
        <f t="shared" si="5"/>
        <v>71</v>
      </c>
      <c r="Q7" s="131"/>
    </row>
    <row r="8" spans="1:20" x14ac:dyDescent="0.3">
      <c r="A8" t="s">
        <v>61</v>
      </c>
      <c r="B8" s="132">
        <v>1.949E+20</v>
      </c>
      <c r="C8">
        <v>87</v>
      </c>
      <c r="D8" s="129">
        <v>1.55E+18</v>
      </c>
      <c r="E8" s="129">
        <f>LN(2)*B8*6.022E+23*1.602E-19/C8/D8</f>
        <v>96647.274739564193</v>
      </c>
      <c r="F8" s="129">
        <f>E8/1.602E-19/1</f>
        <v>6.0329135293111229E+23</v>
      </c>
      <c r="G8" s="129">
        <f t="shared" si="0"/>
        <v>2.1718488705520044E+27</v>
      </c>
      <c r="H8" s="129">
        <f t="shared" si="1"/>
        <v>1.9025396106035558E+31</v>
      </c>
      <c r="I8" s="131"/>
      <c r="J8" s="137">
        <f t="shared" si="2"/>
        <v>43</v>
      </c>
      <c r="K8" s="136" t="str">
        <f>INDEX(Лист2!$B$1:$B$172,J8)</f>
        <v>Tc</v>
      </c>
      <c r="L8" s="136">
        <f t="shared" si="3"/>
        <v>87</v>
      </c>
      <c r="M8" s="136">
        <f t="shared" si="4"/>
        <v>6</v>
      </c>
      <c r="N8" s="136">
        <f>INDEX(Лист1!$A$2:$A$506,P8)</f>
        <v>37</v>
      </c>
      <c r="O8" s="136" t="str">
        <f>INDEX(Лист1!$B$2:$B$506,L8)</f>
        <v>Rb</v>
      </c>
      <c r="P8" s="138">
        <f t="shared" si="5"/>
        <v>87</v>
      </c>
      <c r="Q8" s="131"/>
    </row>
    <row r="9" spans="1:20" x14ac:dyDescent="0.3">
      <c r="A9" t="s">
        <v>58</v>
      </c>
      <c r="B9" s="132">
        <v>188000000000</v>
      </c>
      <c r="C9">
        <v>137</v>
      </c>
      <c r="D9" s="129">
        <v>950000000</v>
      </c>
      <c r="E9" s="129">
        <f>LN(2)*B9*6.022E+23*1.602E-19/C9/D9</f>
        <v>96592.276297309538</v>
      </c>
      <c r="F9" s="129">
        <f>E9/1.602E-19/1</f>
        <v>6.0294804180592722E+23</v>
      </c>
      <c r="G9" s="129">
        <f t="shared" si="0"/>
        <v>2.170612950501338E+27</v>
      </c>
      <c r="H9" s="129">
        <f t="shared" si="1"/>
        <v>1.9014569446391721E+31</v>
      </c>
      <c r="I9" s="131"/>
      <c r="J9" s="137">
        <f t="shared" si="2"/>
        <v>51</v>
      </c>
      <c r="K9" s="136" t="str">
        <f>INDEX(Лист2!$B$1:$B$172,J9)</f>
        <v>Sb</v>
      </c>
      <c r="L9" s="136">
        <f t="shared" si="3"/>
        <v>103</v>
      </c>
      <c r="M9" s="136">
        <f t="shared" si="4"/>
        <v>6</v>
      </c>
      <c r="N9" s="136">
        <f>INDEX(Лист1!$A$2:$A$506,P9)</f>
        <v>45</v>
      </c>
      <c r="O9" s="136" t="str">
        <f>INDEX(Лист1!$B$2:$B$506,L9)</f>
        <v>Rh</v>
      </c>
      <c r="P9" s="138">
        <f t="shared" si="5"/>
        <v>103</v>
      </c>
      <c r="Q9" s="131"/>
    </row>
    <row r="10" spans="1:20" x14ac:dyDescent="0.3">
      <c r="A10" t="s">
        <v>19</v>
      </c>
      <c r="B10" s="133">
        <v>4230000</v>
      </c>
      <c r="C10">
        <v>64</v>
      </c>
      <c r="D10" s="129">
        <v>45720</v>
      </c>
      <c r="E10" s="129">
        <f>LN(2)*B10*6.022E+23*1.602E-19/C10/D10</f>
        <v>96668.036110473331</v>
      </c>
      <c r="F10" s="129">
        <f>E10/1.602E-19/1</f>
        <v>6.0342094950357883E+23</v>
      </c>
      <c r="G10" s="129">
        <f t="shared" si="0"/>
        <v>2.1723154182128837E+27</v>
      </c>
      <c r="H10" s="129">
        <f t="shared" si="1"/>
        <v>1.9029483063544861E+31</v>
      </c>
      <c r="I10" s="131"/>
      <c r="J10" s="137">
        <f t="shared" si="2"/>
        <v>59</v>
      </c>
      <c r="K10" s="136" t="str">
        <f>INDEX(Лист2!$B$1:$B$172,J10)</f>
        <v>Pr</v>
      </c>
      <c r="L10" s="136">
        <f t="shared" si="3"/>
        <v>119</v>
      </c>
      <c r="M10" s="136">
        <f t="shared" si="4"/>
        <v>9</v>
      </c>
      <c r="N10" s="136">
        <f>INDEX(Лист1!$A$2:$A$506,P10)</f>
        <v>50</v>
      </c>
      <c r="O10" s="136" t="str">
        <f>INDEX(Лист1!$B$2:$B$506,L10)</f>
        <v>Sn</v>
      </c>
      <c r="P10" s="138">
        <f t="shared" si="5"/>
        <v>119</v>
      </c>
      <c r="Q10" s="131"/>
    </row>
    <row r="11" spans="1:20" x14ac:dyDescent="0.3">
      <c r="A11" t="s">
        <v>9</v>
      </c>
      <c r="B11" s="133">
        <v>22300</v>
      </c>
      <c r="C11">
        <v>108</v>
      </c>
      <c r="D11" s="129">
        <v>143</v>
      </c>
      <c r="E11" s="129">
        <f>LN(2)*B11*6.022E+23*1.602E-19/C11/D11</f>
        <v>96554.783428293726</v>
      </c>
      <c r="F11" s="129">
        <f>E11/1.602E-19/1</f>
        <v>6.027140039219334E+23</v>
      </c>
      <c r="G11" s="129">
        <f t="shared" si="0"/>
        <v>2.1697704141189602E+27</v>
      </c>
      <c r="H11" s="129">
        <f t="shared" si="1"/>
        <v>1.9007188827682092E+31</v>
      </c>
      <c r="I11" s="131"/>
      <c r="J11" s="137">
        <f t="shared" si="2"/>
        <v>67</v>
      </c>
      <c r="K11" s="136" t="str">
        <f>INDEX(Лист2!$B$1:$B$172,J11)</f>
        <v>Er</v>
      </c>
      <c r="L11" s="136">
        <f t="shared" si="3"/>
        <v>135</v>
      </c>
      <c r="M11" s="136">
        <f t="shared" si="4"/>
        <v>11</v>
      </c>
      <c r="N11" s="136">
        <f>INDEX(Лист1!$A$2:$A$506,P11)</f>
        <v>56</v>
      </c>
      <c r="O11" s="136" t="str">
        <f>INDEX(Лист1!$B$2:$B$506,L11)</f>
        <v>Ba</v>
      </c>
      <c r="P11" s="138">
        <f t="shared" si="5"/>
        <v>135</v>
      </c>
      <c r="Q11" s="131"/>
    </row>
    <row r="12" spans="1:20" x14ac:dyDescent="0.3">
      <c r="A12" t="s">
        <v>102</v>
      </c>
      <c r="B12" s="133">
        <v>9.1799999999999995E-5</v>
      </c>
      <c r="C12">
        <v>212</v>
      </c>
      <c r="D12" s="129">
        <v>2.9999999999999999E-7</v>
      </c>
      <c r="E12" s="129">
        <f>2*LN(2)*B12*6.022E+23*1.602E-19/C12/D12</f>
        <v>193038.65599101866</v>
      </c>
      <c r="F12" s="129">
        <f>E12/1.602E-19/2</f>
        <v>6.0249268411678736E+23</v>
      </c>
      <c r="G12" s="129">
        <f t="shared" si="0"/>
        <v>2.1689736628204346E+27</v>
      </c>
      <c r="H12" s="129">
        <f t="shared" si="1"/>
        <v>1.9000209286307007E+31</v>
      </c>
      <c r="I12" s="131"/>
      <c r="J12" s="137">
        <f t="shared" si="2"/>
        <v>75</v>
      </c>
      <c r="K12" s="136" t="str">
        <f>INDEX(Лист2!$B$1:$B$172,J12)</f>
        <v>Re</v>
      </c>
      <c r="L12" s="136">
        <f t="shared" si="3"/>
        <v>151</v>
      </c>
      <c r="M12" s="136">
        <f t="shared" si="4"/>
        <v>12</v>
      </c>
      <c r="N12" s="136">
        <f>INDEX(Лист1!$A$2:$A$506,P12)</f>
        <v>63</v>
      </c>
      <c r="O12" s="136" t="str">
        <f>INDEX(Лист1!$B$2:$B$506,L12)</f>
        <v>Eu</v>
      </c>
      <c r="P12" s="138">
        <f t="shared" si="5"/>
        <v>151</v>
      </c>
      <c r="Q12" s="131"/>
    </row>
    <row r="13" spans="1:20" x14ac:dyDescent="0.3">
      <c r="A13" t="s">
        <v>44</v>
      </c>
      <c r="B13" s="133">
        <v>1.405E-2</v>
      </c>
      <c r="C13">
        <v>216</v>
      </c>
      <c r="D13" s="129">
        <v>4.5000000000000003E-5</v>
      </c>
      <c r="E13" s="129">
        <f>2*LN(2)*B13*6.022E+23*1.602E-19/C13/D13</f>
        <v>193316.43560035506</v>
      </c>
      <c r="F13" s="129">
        <f>E13/1.602E-19/2</f>
        <v>6.0335966167401706E+23</v>
      </c>
      <c r="G13" s="129">
        <f t="shared" si="0"/>
        <v>2.1720947820264613E+27</v>
      </c>
      <c r="H13" s="129">
        <f t="shared" si="1"/>
        <v>1.9027550290551802E+31</v>
      </c>
      <c r="I13" s="131"/>
      <c r="J13" s="137">
        <f t="shared" si="2"/>
        <v>83</v>
      </c>
      <c r="K13" s="136" t="str">
        <f>INDEX(Лист2!$B$1:$B$172,J13)</f>
        <v>Bi</v>
      </c>
      <c r="L13" s="136">
        <f t="shared" si="3"/>
        <v>167</v>
      </c>
      <c r="M13" s="136">
        <f t="shared" ref="M13:M24" si="8">J13-N13</f>
        <v>15</v>
      </c>
      <c r="N13" s="136">
        <f>INDEX(Лист1!$A$2:$A$506,P13)</f>
        <v>68</v>
      </c>
      <c r="O13" s="136" t="str">
        <f>INDEX(Лист1!$B$2:$B$506,L13)</f>
        <v>Er</v>
      </c>
      <c r="P13" s="138">
        <f t="shared" ref="P13:P24" si="9">L13</f>
        <v>167</v>
      </c>
      <c r="Q13" s="131"/>
    </row>
    <row r="14" spans="1:20" x14ac:dyDescent="0.3">
      <c r="A14" t="s">
        <v>104</v>
      </c>
      <c r="B14" s="132">
        <v>17500000000000</v>
      </c>
      <c r="C14">
        <v>226</v>
      </c>
      <c r="D14" s="129">
        <v>53674272000</v>
      </c>
      <c r="E14" s="129">
        <f>2*LN(2)*B14*6.022E+23*1.602E-19/C14/D14</f>
        <v>192939.95215347162</v>
      </c>
      <c r="F14" s="129">
        <f>E14/1.602E-19/2</f>
        <v>6.0218461970496761E+23</v>
      </c>
      <c r="G14" s="129">
        <f t="shared" ref="G14" si="10">F14*3600</f>
        <v>2.1678646309378835E+27</v>
      </c>
      <c r="H14" s="129">
        <f t="shared" ref="H14" si="11">G14*8760</f>
        <v>1.8990494167015859E+31</v>
      </c>
      <c r="I14" s="131"/>
      <c r="J14" s="137">
        <f t="shared" si="2"/>
        <v>91</v>
      </c>
      <c r="K14" s="136" t="str">
        <f>INDEX(Лист2!$B$1:$B$172,J14)</f>
        <v>Pa</v>
      </c>
      <c r="L14" s="136">
        <f t="shared" si="3"/>
        <v>183</v>
      </c>
      <c r="M14" s="136">
        <f t="shared" si="8"/>
        <v>17</v>
      </c>
      <c r="N14" s="136">
        <f>INDEX(Лист1!$A$2:$A$506,P14)</f>
        <v>74</v>
      </c>
      <c r="O14" s="136" t="str">
        <f>INDEX(Лист1!$B$2:$B$506,L14)</f>
        <v>W</v>
      </c>
      <c r="P14" s="138">
        <f t="shared" si="9"/>
        <v>183</v>
      </c>
      <c r="Q14" s="131"/>
    </row>
    <row r="15" spans="1:20" x14ac:dyDescent="0.3">
      <c r="A15" t="s">
        <v>104</v>
      </c>
      <c r="B15" s="132">
        <v>59800000000</v>
      </c>
      <c r="C15">
        <v>228</v>
      </c>
      <c r="D15" s="129">
        <v>181426608</v>
      </c>
      <c r="E15" s="129">
        <f>2*LN(2)*B15*6.022E+23*1.602E-19/C15/D15</f>
        <v>193341.05125707897</v>
      </c>
      <c r="F15" s="129">
        <f>E15/1.602E-19/2</f>
        <v>6.0343648956641377E+23</v>
      </c>
      <c r="G15" s="129">
        <f t="shared" ref="G15" si="12">F15*3600</f>
        <v>2.1723713624390895E+27</v>
      </c>
      <c r="H15" s="129">
        <f t="shared" ref="H15" si="13">G15*8760</f>
        <v>1.9029973134966423E+31</v>
      </c>
      <c r="I15" s="131"/>
      <c r="J15" s="137">
        <f t="shared" si="2"/>
        <v>99</v>
      </c>
      <c r="K15" s="136" t="str">
        <f>INDEX(Лист2!$B$1:$B$172,J15)</f>
        <v>Es</v>
      </c>
      <c r="L15" s="136">
        <f t="shared" si="3"/>
        <v>199</v>
      </c>
      <c r="M15" s="136">
        <f t="shared" si="8"/>
        <v>19</v>
      </c>
      <c r="N15" s="136">
        <f>INDEX(Лист1!$A$2:$A$506,P15)</f>
        <v>80</v>
      </c>
      <c r="O15" s="136" t="str">
        <f>INDEX(Лист1!$B$2:$B$506,L15)</f>
        <v>Hg</v>
      </c>
      <c r="P15" s="138">
        <f t="shared" si="9"/>
        <v>199</v>
      </c>
      <c r="Q15" s="131"/>
    </row>
    <row r="16" spans="1:20" x14ac:dyDescent="0.3">
      <c r="J16" s="137">
        <f t="shared" si="2"/>
        <v>107</v>
      </c>
      <c r="K16" s="136" t="str">
        <f>INDEX(Лист2!$B$1:$B$172,J16)</f>
        <v>Bh</v>
      </c>
      <c r="L16" s="136">
        <f t="shared" si="3"/>
        <v>215</v>
      </c>
      <c r="M16" s="136">
        <f t="shared" si="8"/>
        <v>22</v>
      </c>
      <c r="N16" s="136">
        <f>INDEX(Лист1!$A$2:$A$506,P16)</f>
        <v>85</v>
      </c>
      <c r="O16" s="136" t="str">
        <f>INDEX(Лист1!$B$2:$B$506,L16)</f>
        <v>At</v>
      </c>
      <c r="P16" s="138">
        <f t="shared" si="9"/>
        <v>215</v>
      </c>
    </row>
    <row r="17" spans="3:33" x14ac:dyDescent="0.3">
      <c r="C17" s="129"/>
      <c r="J17" s="137">
        <f t="shared" si="2"/>
        <v>115</v>
      </c>
      <c r="K17" s="136" t="str">
        <f>INDEX(Лист2!$B$1:$B$172,J17)</f>
        <v>Mc</v>
      </c>
      <c r="L17" s="136">
        <f t="shared" si="3"/>
        <v>231</v>
      </c>
      <c r="M17" s="136">
        <f t="shared" si="8"/>
        <v>24</v>
      </c>
      <c r="N17" s="136">
        <f>INDEX(Лист1!$A$2:$A$506,P17)</f>
        <v>91</v>
      </c>
      <c r="O17" s="136" t="str">
        <f>INDEX(Лист1!$B$2:$B$506,L17)</f>
        <v>Pa</v>
      </c>
      <c r="P17" s="138">
        <f t="shared" si="9"/>
        <v>231</v>
      </c>
    </row>
    <row r="18" spans="3:33" x14ac:dyDescent="0.3">
      <c r="C18" s="129"/>
      <c r="G18" s="129"/>
      <c r="J18" s="137">
        <f t="shared" si="2"/>
        <v>123</v>
      </c>
      <c r="K18" s="136" t="str">
        <f>INDEX(Лист2!$B$1:$B$172,J18)</f>
        <v>Ubt</v>
      </c>
      <c r="L18" s="136">
        <f t="shared" si="3"/>
        <v>247</v>
      </c>
      <c r="M18" s="136">
        <f t="shared" si="8"/>
        <v>27</v>
      </c>
      <c r="N18" s="136">
        <f>INDEX(Лист1!$A$2:$A$506,P18)</f>
        <v>96</v>
      </c>
      <c r="O18" s="136" t="str">
        <f>INDEX(Лист1!$B$2:$B$506,L18)</f>
        <v>Cm</v>
      </c>
      <c r="P18" s="138">
        <f t="shared" si="9"/>
        <v>247</v>
      </c>
    </row>
    <row r="19" spans="3:33" x14ac:dyDescent="0.3">
      <c r="C19" s="129"/>
      <c r="J19" s="137">
        <f t="shared" si="2"/>
        <v>131</v>
      </c>
      <c r="K19" s="136" t="str">
        <f>INDEX(Лист2!$B$1:$B$172,J19)</f>
        <v>Utu</v>
      </c>
      <c r="L19" s="136">
        <f t="shared" si="3"/>
        <v>263</v>
      </c>
      <c r="M19" s="136">
        <f t="shared" si="8"/>
        <v>30</v>
      </c>
      <c r="N19" s="136">
        <f>INDEX(Лист1!$A$2:$A$506,P19)</f>
        <v>101</v>
      </c>
      <c r="O19" s="136" t="str">
        <f>INDEX(Лист1!$B$2:$B$506,L19)</f>
        <v>Md</v>
      </c>
      <c r="P19" s="138">
        <f t="shared" si="9"/>
        <v>263</v>
      </c>
    </row>
    <row r="20" spans="3:33" x14ac:dyDescent="0.3">
      <c r="J20" s="137">
        <f t="shared" si="2"/>
        <v>139</v>
      </c>
      <c r="K20" s="136" t="str">
        <f>INDEX(Лист2!$B$1:$B$172,J20)</f>
        <v>Ute</v>
      </c>
      <c r="L20" s="136">
        <f t="shared" si="3"/>
        <v>279</v>
      </c>
      <c r="M20" s="136">
        <f t="shared" si="8"/>
        <v>33</v>
      </c>
      <c r="N20" s="136">
        <f>INDEX(Лист1!$A$2:$A$506,P20)</f>
        <v>106</v>
      </c>
      <c r="O20" s="136" t="str">
        <f>INDEX(Лист1!$B$2:$B$506,L20)</f>
        <v>Sg</v>
      </c>
      <c r="P20" s="138">
        <f t="shared" si="9"/>
        <v>279</v>
      </c>
    </row>
    <row r="21" spans="3:33" x14ac:dyDescent="0.3">
      <c r="D21" s="129"/>
      <c r="E21" s="129"/>
      <c r="F21" s="129"/>
      <c r="G21" s="129"/>
      <c r="H21" s="129"/>
      <c r="I21" s="129"/>
      <c r="J21" s="137">
        <f t="shared" si="2"/>
        <v>147</v>
      </c>
      <c r="K21" s="136" t="str">
        <f>INDEX(Лист2!$B$1:$B$172,J21)</f>
        <v>Uqs</v>
      </c>
      <c r="L21" s="136">
        <f t="shared" si="3"/>
        <v>295</v>
      </c>
      <c r="M21" s="136">
        <f t="shared" si="8"/>
        <v>35</v>
      </c>
      <c r="N21" s="136">
        <f>INDEX(Лист1!$A$2:$A$506,P21)</f>
        <v>112</v>
      </c>
      <c r="O21" s="136" t="str">
        <f>INDEX(Лист1!$B$2:$B$506,L21)</f>
        <v>Cn</v>
      </c>
      <c r="P21" s="138">
        <f t="shared" si="9"/>
        <v>295</v>
      </c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</row>
    <row r="22" spans="3:33" x14ac:dyDescent="0.3">
      <c r="D22" s="129"/>
      <c r="E22" s="129"/>
      <c r="F22" s="129"/>
      <c r="G22" s="129"/>
      <c r="H22" s="129"/>
      <c r="I22" s="129"/>
      <c r="J22" s="137">
        <f t="shared" si="2"/>
        <v>155</v>
      </c>
      <c r="K22" s="136" t="str">
        <f>INDEX(Лист2!$B$1:$B$172,J22)</f>
        <v>Upp</v>
      </c>
      <c r="L22" s="136">
        <f t="shared" si="3"/>
        <v>311</v>
      </c>
      <c r="M22" s="136">
        <f t="shared" si="8"/>
        <v>38</v>
      </c>
      <c r="N22" s="136">
        <f>INDEX(Лист1!$A$2:$A$506,P22)</f>
        <v>117</v>
      </c>
      <c r="O22" s="136" t="str">
        <f>INDEX(Лист1!$B$2:$B$506,L22)</f>
        <v>Ts</v>
      </c>
      <c r="P22" s="138">
        <f t="shared" si="9"/>
        <v>311</v>
      </c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</row>
    <row r="23" spans="3:33" x14ac:dyDescent="0.3">
      <c r="J23" s="137">
        <f t="shared" si="2"/>
        <v>163</v>
      </c>
      <c r="K23" s="136" t="str">
        <f>INDEX(Лист2!$B$1:$B$172,J23)</f>
        <v>Uht</v>
      </c>
      <c r="L23" s="136">
        <f t="shared" si="3"/>
        <v>327</v>
      </c>
      <c r="M23" s="136">
        <f t="shared" si="8"/>
        <v>42</v>
      </c>
      <c r="N23" s="136">
        <f>INDEX(Лист1!$A$2:$A$506,P23)</f>
        <v>121</v>
      </c>
      <c r="O23" s="136" t="str">
        <f>INDEX(Лист1!$B$2:$B$506,L23)</f>
        <v>Ubu</v>
      </c>
      <c r="P23" s="138">
        <f t="shared" si="9"/>
        <v>327</v>
      </c>
    </row>
    <row r="24" spans="3:33" x14ac:dyDescent="0.3">
      <c r="D24" s="129"/>
      <c r="J24" s="137">
        <f t="shared" si="2"/>
        <v>171</v>
      </c>
      <c r="K24" s="136" t="str">
        <f>INDEX(Лист2!$B$1:$B$172,J24)</f>
        <v>Usu</v>
      </c>
      <c r="L24" s="136">
        <f t="shared" si="3"/>
        <v>343</v>
      </c>
      <c r="M24" s="136">
        <f t="shared" si="8"/>
        <v>45</v>
      </c>
      <c r="N24" s="136">
        <f>INDEX(Лист1!$A$2:$A$506,P24)</f>
        <v>126</v>
      </c>
      <c r="O24" s="136" t="str">
        <f>INDEX(Лист1!$B$2:$B$506,L24)</f>
        <v>Ubh</v>
      </c>
      <c r="P24" s="138">
        <f t="shared" si="9"/>
        <v>343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Лист1</vt:lpstr>
      <vt:lpstr>Лист2</vt:lpstr>
      <vt:lpstr>Для ядер</vt:lpstr>
      <vt:lpstr>Для молекул</vt:lpstr>
      <vt:lpstr>Расширение1</vt:lpstr>
      <vt:lpstr>Расширение2</vt:lpstr>
      <vt:lpstr>Произвольный нуклид</vt:lpstr>
      <vt:lpstr>Лист4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2023-09-28T08:44:43Z</dcterms:modified>
</cp:coreProperties>
</file>